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autoCompressPictures="0"/>
  <mc:AlternateContent xmlns:mc="http://schemas.openxmlformats.org/markup-compatibility/2006">
    <mc:Choice Requires="x15">
      <x15ac:absPath xmlns:x15ac="http://schemas.microsoft.com/office/spreadsheetml/2010/11/ac" url="https://hanaelectronics.sharepoint.com/sites/sgi/Shared Documents/General/29. Minerais de Conflito/EMRT - HANA ELECTRONICS/"/>
    </mc:Choice>
  </mc:AlternateContent>
  <xr:revisionPtr revIDLastSave="36" documentId="13_ncr:1_{37CC009E-2319-4187-9AA6-B3BE5549787B}" xr6:coauthVersionLast="47" xr6:coauthVersionMax="47" xr10:uidLastSave="{4723646F-AE48-4EDD-8E59-730775E12B51}"/>
  <workbookProtection workbookAlgorithmName="SHA-512" workbookHashValue="rvg8cOjtmdU8r+G5zmq9xgQGFCsoSSuLtqIdvhzlGhKoB0M1Gg+vbEzN2TsGCA0D1XccGCfWAvemNs9p218BXQ==" workbookSaltValue="MtRO4tgDoIq2XvVAi9G+Ew==" workbookSpinCount="100000" lockStructure="1"/>
  <bookViews>
    <workbookView xWindow="-23148" yWindow="-1008" windowWidth="23256" windowHeight="1245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_xlnm.Print_Area" localSheetId="3">Declaration!$A$1:$L$86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_xlnm.Print_Titles" localSheetId="3">Declaration!$1:$6</definedName>
    <definedName name="_xlnm.Print_Titles" localSheetId="6">'Product List'!$5:$5</definedName>
    <definedName name="_xlnm.Print_Titles" localSheetId="4">'Smelter List'!$4:$4</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5" i="5"/>
  <c r="C5" i="5"/>
  <c r="P39" i="4"/>
  <c r="P38" i="4"/>
  <c r="P33" i="4"/>
  <c r="B33" i="4" s="1"/>
  <c r="A21" i="6" s="1"/>
  <c r="P32"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B16" i="1" s="1"/>
  <c r="B2500" i="5"/>
  <c r="C2500" i="5"/>
  <c r="AB2500" i="5"/>
  <c r="V2500" i="5"/>
  <c r="E2500" i="5"/>
  <c r="X2500" i="5" s="1"/>
  <c r="T2500" i="5"/>
  <c r="S2500" i="5"/>
  <c r="R2500" i="5"/>
  <c r="J2500" i="5"/>
  <c r="I2500" i="5"/>
  <c r="H2500" i="5"/>
  <c r="G2500" i="5"/>
  <c r="F2500" i="5"/>
  <c r="B54" i="6"/>
  <c r="B53" i="6"/>
  <c r="P27" i="4"/>
  <c r="P26" i="4"/>
  <c r="G54" i="6"/>
  <c r="G53" i="6"/>
  <c r="B58" i="6"/>
  <c r="G58" i="6"/>
  <c r="B56" i="6"/>
  <c r="G56" i="6" s="1"/>
  <c r="P37" i="4"/>
  <c r="Q37" i="4" s="1"/>
  <c r="B43" i="4" s="1"/>
  <c r="A27" i="6" s="1"/>
  <c r="J122" i="8"/>
  <c r="K122" i="8"/>
  <c r="J121" i="8"/>
  <c r="K121" i="8"/>
  <c r="K63" i="6"/>
  <c r="K64" i="6"/>
  <c r="B51" i="6"/>
  <c r="G51" i="6" s="1"/>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c r="B55" i="6"/>
  <c r="G55" i="6"/>
  <c r="B50" i="6"/>
  <c r="G50" i="6" s="1"/>
  <c r="B49" i="6"/>
  <c r="G49" i="6"/>
  <c r="B48" i="6"/>
  <c r="G48" i="6" s="1"/>
  <c r="B46" i="6"/>
  <c r="G46" i="6"/>
  <c r="B45" i="6"/>
  <c r="G45" i="6"/>
  <c r="B44" i="6"/>
  <c r="G44" i="6"/>
  <c r="B43" i="6"/>
  <c r="G43" i="6"/>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s="1"/>
  <c r="H13" i="6" s="1"/>
  <c r="D13" i="6" s="1"/>
  <c r="B12" i="6"/>
  <c r="G12" i="6" s="1"/>
  <c r="H12" i="6" s="1"/>
  <c r="D12" i="6" s="1"/>
  <c r="B11" i="6"/>
  <c r="G11" i="6" s="1"/>
  <c r="H11" i="6" s="1"/>
  <c r="D11" i="6" s="1"/>
  <c r="B10" i="6"/>
  <c r="G10" i="6" s="1"/>
  <c r="H10" i="6" s="1"/>
  <c r="D10" i="6" s="1"/>
  <c r="B9" i="6"/>
  <c r="G9" i="6"/>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C2" i="6"/>
  <c r="H60" i="6"/>
  <c r="D60" i="6"/>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21" i="6"/>
  <c r="F23" i="6"/>
  <c r="F43" i="6" s="1"/>
  <c r="H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C60" i="6" s="1"/>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D21" i="6" s="1"/>
  <c r="H23" i="6"/>
  <c r="D23" i="6" s="1"/>
  <c r="G5" i="6"/>
  <c r="H5" i="6"/>
  <c r="D5" i="6"/>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C25" i="6"/>
  <c r="R1619" i="5"/>
  <c r="H1619" i="5"/>
  <c r="I1619" i="5"/>
  <c r="E1619" i="5"/>
  <c r="X1619" i="5" s="1"/>
  <c r="J1619" i="5"/>
  <c r="F1619" i="5"/>
  <c r="G61" i="6"/>
  <c r="F48" i="6"/>
  <c r="F53" i="6" s="1"/>
  <c r="H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H62" i="6" s="1"/>
  <c r="D62" i="6" s="1"/>
  <c r="F34" i="6"/>
  <c r="H34" i="6" s="1"/>
  <c r="D34" i="6" s="1"/>
  <c r="F33" i="6"/>
  <c r="H33" i="6" s="1"/>
  <c r="D33" i="6" s="1"/>
  <c r="F61" i="6"/>
  <c r="H61" i="6" s="1"/>
  <c r="F28" i="6"/>
  <c r="H28" i="6" s="1"/>
  <c r="D28" i="6" s="1"/>
  <c r="F38" i="6"/>
  <c r="H38" i="6" s="1"/>
  <c r="C13" i="6" l="1"/>
  <c r="C12" i="6"/>
  <c r="C11" i="6"/>
  <c r="C10" i="6"/>
  <c r="C9" i="6"/>
  <c r="C8" i="6"/>
  <c r="C7" i="6"/>
  <c r="C5" i="6"/>
  <c r="C6" i="6"/>
  <c r="C4" i="6"/>
  <c r="E4" i="8"/>
  <c r="B32" i="4"/>
  <c r="A20" i="6" s="1"/>
  <c r="B57" i="4"/>
  <c r="A39" i="6" s="1"/>
  <c r="A24" i="6"/>
  <c r="B75" i="4"/>
  <c r="A54" i="6" s="1"/>
  <c r="B63" i="4"/>
  <c r="A44" i="6" s="1"/>
  <c r="C40" i="6"/>
  <c r="B64" i="4"/>
  <c r="A45" i="6" s="1"/>
  <c r="B2" i="6"/>
  <c r="C24" i="6"/>
  <c r="F50" i="6"/>
  <c r="H50" i="6" s="1"/>
  <c r="D50" i="6" s="1"/>
  <c r="D16" i="6"/>
  <c r="K62" i="6"/>
  <c r="C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C61" i="6"/>
  <c r="D61" i="6"/>
  <c r="K61" i="6"/>
  <c r="C33" i="6"/>
  <c r="C28" i="6"/>
  <c r="G68" i="4"/>
  <c r="G37" i="4"/>
  <c r="G55" i="4"/>
  <c r="G49" i="4"/>
  <c r="G65" i="6"/>
  <c r="H65" i="6" s="1"/>
  <c r="D31" i="4"/>
  <c r="B59" i="4"/>
  <c r="A41" i="6" s="1"/>
  <c r="B47" i="4"/>
  <c r="A31" i="6" s="1"/>
  <c r="D68" i="4"/>
  <c r="B62" i="4"/>
  <c r="A43" i="6" s="1"/>
  <c r="B50" i="4"/>
  <c r="A33" i="6" s="1"/>
  <c r="B44" i="4"/>
  <c r="A28" i="6" s="1"/>
  <c r="B74" i="4"/>
  <c r="A53" i="6" s="1"/>
  <c r="D49" i="4"/>
  <c r="G61" i="4"/>
  <c r="D49" i="6" l="1"/>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<sst xmlns="http://schemas.openxmlformats.org/spreadsheetml/2006/main" count="16818" uniqueCount="14441">
  <si>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</si>
  <si>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</si>
  <si>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</si>
  <si>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</si>
  <si>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</si>
  <si>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</si>
  <si>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</si>
  <si>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</si>
  <si>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</si>
  <si>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</si>
  <si>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</si>
  <si>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</si>
  <si>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</si>
  <si>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</si>
  <si>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</si>
  <si>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</si>
  <si>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</si>
  <si>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</si>
  <si>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</si>
  <si>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</si>
  <si>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</si>
  <si>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</si>
  <si>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</si>
  <si>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</si>
  <si>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</si>
  <si>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</si>
  <si>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</si>
  <si>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</si>
  <si>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</si>
  <si>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</si>
  <si>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</si>
  <si>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</si>
  <si>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</si>
  <si>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</si>
  <si>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</si>
  <si>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</si>
  <si>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</si>
  <si>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</si>
  <si>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</si>
  <si>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</si>
  <si>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</si>
  <si>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</si>
  <si>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</si>
  <si>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</si>
  <si>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</si>
  <si>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</si>
  <si>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</si>
  <si>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</si>
  <si>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</si>
  <si>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</si>
  <si>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</si>
  <si>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</si>
  <si>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</si>
  <si>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</si>
  <si>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</si>
  <si>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</si>
  <si>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</si>
  <si>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</si>
  <si>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</si>
  <si>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</si>
  <si>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</si>
  <si>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</si>
  <si>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</si>
  <si>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</si>
  <si>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</si>
  <si>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</si>
  <si>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</si>
  <si>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</si>
  <si>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</si>
  <si>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</si>
  <si>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</si>
  <si>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</si>
  <si>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</si>
  <si>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</si>
  <si>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</si>
  <si>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</si>
  <si>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</si>
  <si>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</si>
  <si>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</si>
  <si>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</si>
  <si>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</si>
  <si>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</si>
  <si>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</si>
  <si>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</si>
  <si>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</si>
  <si>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</si>
  <si>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</si>
  <si>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</si>
  <si>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</si>
  <si>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</si>
  <si>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</si>
  <si>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</si>
  <si>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</si>
  <si>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</si>
  <si>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</si>
  <si>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</si>
  <si>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</si>
  <si>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</si>
  <si>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</si>
  <si>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</si>
  <si>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</si>
  <si>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</si>
  <si>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</si>
  <si>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</si>
  <si>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</si>
  <si>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</si>
  <si>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</si>
  <si>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</si>
  <si>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</si>
  <si>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</si>
  <si>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</si>
  <si>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</si>
  <si>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</si>
  <si>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</si>
  <si>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</si>
  <si>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</si>
  <si>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</si>
  <si>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</si>
  <si>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</si>
  <si>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</si>
  <si>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</si>
  <si>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</si>
  <si>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</si>
  <si>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</si>
  <si>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</si>
  <si>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</si>
  <si>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</si>
  <si>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</si>
  <si>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</si>
  <si>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</si>
  <si>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</si>
  <si>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</si>
  <si>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</si>
  <si>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</si>
  <si>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</si>
  <si>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</si>
  <si>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</si>
  <si>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</si>
  <si>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</si>
  <si>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</si>
  <si>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</si>
  <si>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</si>
  <si>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</si>
  <si>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</si>
  <si>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</si>
  <si>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</si>
  <si>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</si>
  <si>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</si>
  <si>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</si>
  <si>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</si>
  <si>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</si>
  <si>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</si>
  <si>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</si>
  <si>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</si>
  <si>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</si>
  <si>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</si>
  <si>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</si>
  <si>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</si>
  <si>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</si>
  <si>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</si>
  <si>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</si>
  <si>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</si>
  <si>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</si>
  <si>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</si>
  <si>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</si>
  <si>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</si>
  <si>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</si>
  <si>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</si>
  <si>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</si>
  <si>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</si>
  <si>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</si>
  <si>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</si>
  <si>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</si>
  <si>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</si>
  <si>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</si>
  <si>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</si>
  <si>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</si>
  <si>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</si>
  <si>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</si>
  <si>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</si>
  <si>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</si>
  <si>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</si>
  <si>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</si>
  <si>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</si>
  <si>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</si>
  <si>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</si>
  <si>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</si>
  <si>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</si>
  <si>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</si>
  <si>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</si>
  <si>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</si>
  <si>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</si>
  <si>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</si>
  <si>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</si>
  <si>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</si>
  <si>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</si>
  <si>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</si>
  <si>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</si>
  <si>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</si>
  <si>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</si>
  <si>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</si>
  <si>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</si>
  <si>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</si>
  <si>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</si>
  <si>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</si>
  <si>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</si>
  <si>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</si>
  <si>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</si>
  <si>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</si>
  <si>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</si>
  <si>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</si>
  <si>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</si>
  <si>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</si>
  <si>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</si>
  <si>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</si>
  <si>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</si>
  <si>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</si>
  <si>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</si>
  <si>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</si>
  <si>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</si>
  <si>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</si>
  <si>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</si>
  <si>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</si>
  <si>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</si>
  <si>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</si>
  <si>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</si>
  <si>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</si>
  <si>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</si>
  <si>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</si>
  <si>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</si>
  <si>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</si>
  <si>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</si>
  <si>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</si>
  <si>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</si>
  <si>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</si>
  <si>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</si>
  <si>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</si>
  <si>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</si>
  <si>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</si>
  <si>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</si>
  <si>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</si>
  <si>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</si>
  <si>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</si>
  <si>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</si>
  <si>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</si>
  <si>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</si>
  <si>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</si>
  <si>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</si>
  <si>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</si>
  <si>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</si>
  <si>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</si>
  <si>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</si>
  <si>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</si>
  <si>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</si>
  <si>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</si>
  <si>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</si>
  <si>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</si>
  <si>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</si>
  <si>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</si>
  <si>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</si>
  <si>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</si>
  <si>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</si>
  <si>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</si>
  <si>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</si>
  <si>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</si>
  <si>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</si>
  <si>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</si>
  <si>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</si>
  <si>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</si>
  <si>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</si>
  <si>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</si>
  <si>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</si>
  <si>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</si>
  <si>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</si>
  <si>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</si>
  <si>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</si>
  <si>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</si>
  <si>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</si>
  <si>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</si>
  <si>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</si>
  <si>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</si>
  <si>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</si>
  <si>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</si>
  <si>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</si>
  <si>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</si>
  <si>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</si>
  <si>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</si>
  <si>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</si>
  <si>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</si>
  <si>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</si>
  <si>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</si>
  <si>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</si>
  <si>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</si>
  <si>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</si>
  <si>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</si>
  <si>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</si>
  <si>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</si>
  <si>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</si>
  <si>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</si>
  <si>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</si>
  <si>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</si>
  <si>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</si>
  <si>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</si>
  <si>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</si>
  <si>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</si>
  <si>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</si>
  <si>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</si>
  <si>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</si>
  <si>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</si>
  <si>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</si>
  <si>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</si>
  <si>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</si>
  <si>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</si>
  <si>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</si>
  <si>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</si>
  <si>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</si>
  <si>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</si>
  <si>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</si>
  <si>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</si>
  <si>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</si>
  <si>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</si>
  <si>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</si>
  <si>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</si>
  <si>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</si>
  <si>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</si>
  <si>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</si>
  <si>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</si>
  <si>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</si>
  <si>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</si>
  <si>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</si>
  <si>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</si>
  <si>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</si>
  <si>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</si>
  <si>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</si>
  <si>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</si>
  <si>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</si>
  <si>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</si>
  <si>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</si>
  <si>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</si>
  <si>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</si>
  <si>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</si>
  <si>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</si>
  <si>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</si>
  <si>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</si>
  <si>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</si>
  <si>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</si>
  <si>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</si>
  <si>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</si>
  <si>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</si>
  <si>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</si>
  <si>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</si>
  <si>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</si>
  <si>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</si>
  <si>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</si>
  <si>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</si>
  <si>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</si>
  <si>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</si>
  <si>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</si>
  <si>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</si>
  <si>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</si>
  <si>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</si>
  <si>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</si>
  <si>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</si>
  <si>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</si>
  <si>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</si>
  <si>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</si>
  <si>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</si>
  <si>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</si>
  <si>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</si>
  <si>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</si>
  <si>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</si>
  <si>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</si>
  <si>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</si>
  <si>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</si>
  <si>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</si>
  <si>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</si>
  <si>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</si>
  <si>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</si>
  <si>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</si>
  <si>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</si>
  <si>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</si>
  <si>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</si>
  <si>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</si>
  <si>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</si>
  <si>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</si>
  <si>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</si>
  <si>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</si>
  <si>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</si>
  <si>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</si>
  <si>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</si>
  <si>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</si>
  <si>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</si>
  <si>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</si>
  <si>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</si>
  <si>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</si>
  <si>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</si>
  <si>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</si>
  <si>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</si>
  <si>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</si>
  <si>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</si>
  <si>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</si>
  <si>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</si>
  <si>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</si>
  <si>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</si>
  <si>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</si>
  <si>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</si>
  <si>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</si>
  <si>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</si>
  <si>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</si>
  <si>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</si>
  <si>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</si>
  <si>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</si>
  <si>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</si>
  <si>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</si>
  <si>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</si>
  <si>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</si>
  <si>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</si>
  <si>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</si>
  <si>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</si>
  <si>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</si>
  <si>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</si>
  <si>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</si>
  <si>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</si>
  <si>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</si>
  <si>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</si>
  <si>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</si>
  <si>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</si>
  <si>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</si>
  <si>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</si>
  <si>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</si>
  <si>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</si>
  <si>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</si>
  <si>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</si>
  <si>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</si>
  <si>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</si>
  <si>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</si>
  <si>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</si>
  <si>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</si>
  <si>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</si>
  <si>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</si>
  <si>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</si>
  <si>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</si>
  <si>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</si>
  <si>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</si>
  <si>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</si>
  <si>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</si>
  <si>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</si>
  <si>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</si>
  <si>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</si>
  <si>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</si>
  <si>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</si>
  <si>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</si>
  <si>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</si>
  <si>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</si>
  <si>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</si>
  <si>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</si>
  <si>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</si>
  <si>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</si>
  <si>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</si>
  <si>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</si>
  <si>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</si>
  <si>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</si>
  <si>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</si>
  <si>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</si>
  <si>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</si>
  <si>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</si>
  <si>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</si>
  <si>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</si>
  <si>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</si>
  <si>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</si>
  <si>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</si>
  <si>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</si>
  <si>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</si>
  <si>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</si>
  <si>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</si>
  <si>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</si>
  <si>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</si>
  <si>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</si>
  <si>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</si>
  <si>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</si>
  <si>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</si>
  <si>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</si>
  <si>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</si>
  <si>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</si>
  <si>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</si>
  <si>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</si>
  <si>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</si>
  <si>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</si>
  <si>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</si>
  <si>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</si>
  <si>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</si>
  <si>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</si>
  <si>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</si>
  <si>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</si>
  <si>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</si>
  <si>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</si>
  <si>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</si>
  <si>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</si>
  <si>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</si>
  <si>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</si>
  <si>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</si>
  <si>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</si>
  <si>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</si>
  <si>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</si>
  <si>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</si>
  <si>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</si>
  <si>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</si>
  <si>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</si>
  <si>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</si>
  <si>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</si>
  <si>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</si>
  <si>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</si>
  <si>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</si>
  <si>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</si>
  <si>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</si>
  <si>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</si>
  <si>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</si>
  <si>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</si>
  <si>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</si>
  <si>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</si>
  <si>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</si>
  <si>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</si>
  <si>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</si>
  <si>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</si>
  <si>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</si>
  <si>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</si>
  <si>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</si>
  <si>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</si>
  <si>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</si>
  <si>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</si>
  <si>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</si>
  <si>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</si>
  <si>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</si>
  <si>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</si>
  <si>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</si>
  <si>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</si>
  <si>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</si>
  <si>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</si>
  <si>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</si>
  <si>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</si>
  <si>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</si>
  <si>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</si>
  <si>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</si>
  <si>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</si>
  <si>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</si>
  <si>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</si>
  <si>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</si>
  <si>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</si>
  <si>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</si>
  <si>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</si>
  <si>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</si>
  <si>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</si>
  <si>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</si>
  <si>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</si>
  <si>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</si>
  <si>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</si>
  <si>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</si>
  <si>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</si>
  <si>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</si>
  <si>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</si>
  <si>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</si>
  <si>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</si>
  <si>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</si>
  <si>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</si>
  <si>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</si>
  <si>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</si>
  <si>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</si>
  <si>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</si>
  <si>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</si>
  <si>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</si>
  <si>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</si>
  <si>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</si>
  <si>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</si>
  <si>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</si>
  <si>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</si>
  <si>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</si>
  <si>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</si>
  <si>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</si>
  <si>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</si>
  <si>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</si>
  <si>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</si>
  <si>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</si>
  <si>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</si>
  <si>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</si>
  <si>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</si>
  <si>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</si>
  <si>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</si>
  <si>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</si>
  <si>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</si>
  <si>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</si>
  <si>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</si>
  <si>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</si>
  <si>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</si>
  <si>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</si>
  <si>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</si>
  <si>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</si>
  <si>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</si>
  <si>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</si>
  <si>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</si>
  <si>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</si>
  <si>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</si>
  <si>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</si>
  <si>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</si>
  <si>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</si>
  <si>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</si>
  <si>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</si>
  <si>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</si>
  <si>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</si>
  <si>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</si>
  <si>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</si>
  <si>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</si>
  <si>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</si>
  <si>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</si>
  <si>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</si>
  <si>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</si>
  <si>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</si>
  <si>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</si>
  <si>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</si>
  <si>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</si>
  <si>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</si>
  <si>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</si>
  <si>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</si>
  <si>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</si>
  <si>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</si>
  <si>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</si>
  <si>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</si>
  <si>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</si>
  <si>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</si>
  <si>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</si>
  <si>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</si>
  <si>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</si>
  <si>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</si>
  <si>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</si>
  <si>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</si>
  <si>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</si>
  <si>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</si>
  <si>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</si>
  <si>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</si>
  <si>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</si>
  <si>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</si>
  <si>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</si>
  <si>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</si>
  <si>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</si>
  <si>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</si>
  <si>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</si>
  <si>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</si>
  <si>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</si>
  <si>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</si>
  <si>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</si>
  <si>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</si>
  <si>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</si>
  <si>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</si>
  <si>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</si>
  <si>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</si>
  <si>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</si>
  <si>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</si>
  <si>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</si>
  <si>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</si>
  <si>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</si>
  <si>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</si>
  <si>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</si>
  <si>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</si>
  <si>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</si>
  <si>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</si>
  <si>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</si>
  <si>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</si>
  <si>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</si>
  <si>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</si>
  <si>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</si>
  <si>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</si>
  <si>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</si>
  <si>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</si>
  <si>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</si>
  <si>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</si>
  <si>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</si>
  <si>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</si>
  <si>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</si>
  <si>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</si>
  <si>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</si>
  <si>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</si>
  <si>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</si>
  <si>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</si>
  <si>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</si>
  <si>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</si>
  <si>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</si>
  <si>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</si>
  <si>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</si>
  <si>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</si>
  <si>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</si>
  <si>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</si>
  <si>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</si>
  <si>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</si>
  <si>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</si>
  <si>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</si>
  <si>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</si>
  <si>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</si>
  <si>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</si>
  <si>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</si>
  <si>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</si>
  <si>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</si>
  <si>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</si>
  <si>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</si>
  <si>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</si>
  <si>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</si>
  <si>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</si>
  <si>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</si>
  <si>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</si>
  <si>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</si>
  <si>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</si>
  <si>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</si>
  <si>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</si>
  <si>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</si>
  <si>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</si>
  <si>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</si>
  <si>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</si>
  <si>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</si>
  <si>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</si>
  <si>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</si>
  <si>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</si>
  <si>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</si>
  <si>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</si>
  <si>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</si>
  <si>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</si>
  <si>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</si>
  <si>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</si>
  <si>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</si>
  <si>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</si>
  <si>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</si>
  <si>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</si>
  <si>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</si>
  <si>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</si>
  <si>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</si>
  <si>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</si>
  <si>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</si>
  <si>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</si>
  <si>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</si>
  <si>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</si>
  <si>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</si>
  <si>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</si>
  <si>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</si>
  <si>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</si>
  <si>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</si>
  <si>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</si>
  <si>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</si>
  <si>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</si>
  <si>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</si>
  <si>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</si>
  <si>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</si>
  <si>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</si>
  <si>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</si>
  <si>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</si>
  <si>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</si>
  <si>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</si>
  <si>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</si>
  <si>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</si>
  <si>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</si>
  <si>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</si>
  <si>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</si>
  <si>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</si>
  <si>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</si>
  <si>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</si>
  <si>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</si>
  <si>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</si>
  <si>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</si>
  <si>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</si>
  <si>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</si>
  <si>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</si>
  <si>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</si>
  <si>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</si>
  <si>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</si>
  <si>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</si>
  <si>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</si>
  <si>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</si>
  <si>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</si>
  <si>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</si>
  <si>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</si>
  <si>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</si>
  <si>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</si>
  <si>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</si>
  <si>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</si>
  <si>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</si>
  <si>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</si>
  <si>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</si>
  <si>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</si>
  <si>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</si>
  <si>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</si>
  <si>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</si>
  <si>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</si>
  <si>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</si>
  <si>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</si>
  <si>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</si>
  <si>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</si>
  <si>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</si>
  <si>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</si>
  <si>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</si>
  <si>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</si>
  <si>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</si>
  <si>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</si>
  <si>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</si>
  <si>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</si>
  <si>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</si>
  <si>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</si>
  <si>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</si>
  <si>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</si>
  <si>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</si>
  <si>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</si>
  <si>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</si>
  <si>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</si>
  <si>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</si>
  <si>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</si>
  <si>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</si>
  <si>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</si>
  <si>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</si>
  <si>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</si>
  <si>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</si>
  <si>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</si>
  <si>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</si>
  <si>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</si>
  <si>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</si>
  <si>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</si>
  <si>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</si>
  <si>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</si>
  <si>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</si>
  <si>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</si>
  <si>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</si>
  <si>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</si>
  <si>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</si>
  <si>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</si>
  <si>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</si>
  <si>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</si>
  <si>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</si>
  <si>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</si>
  <si>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</si>
  <si>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</si>
  <si>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</si>
  <si>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</si>
  <si>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</si>
  <si>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</si>
  <si>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</si>
  <si>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</si>
  <si>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</si>
  <si>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</si>
  <si>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</si>
  <si>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</si>
  <si>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</si>
  <si>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</si>
  <si>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</si>
  <si>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</si>
  <si>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</si>
  <si>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</si>
  <si>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</si>
  <si>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</si>
  <si>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</si>
  <si>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</si>
  <si>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</si>
  <si>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</si>
  <si>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</si>
  <si>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</si>
  <si>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</si>
  <si>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</si>
  <si>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</si>
  <si>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</si>
  <si>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</si>
  <si>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</si>
  <si>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</si>
  <si>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</si>
  <si>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</si>
  <si>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</si>
  <si>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</si>
  <si>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</si>
  <si>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</si>
  <si>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</si>
  <si>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</si>
  <si>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</si>
  <si>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</si>
  <si>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</si>
  <si>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</si>
  <si>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</si>
  <si>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</si>
  <si>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</si>
  <si>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</si>
  <si>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</si>
  <si>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</si>
  <si>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</si>
  <si>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</si>
  <si>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</si>
  <si>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</si>
  <si>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</si>
  <si>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</si>
  <si>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</si>
  <si>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</si>
  <si>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</si>
  <si>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</si>
  <si>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</si>
  <si>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</si>
  <si>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</si>
  <si>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</si>
  <si>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</si>
  <si>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</si>
  <si>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</si>
  <si>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</si>
  <si>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</si>
  <si>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</si>
  <si>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</si>
  <si>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</si>
  <si>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</si>
  <si>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</si>
  <si>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</si>
  <si>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</si>
  <si>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</si>
  <si>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</si>
  <si>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</si>
  <si>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</si>
  <si>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</si>
  <si>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</si>
  <si>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</si>
  <si>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</si>
  <si>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</si>
  <si>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</si>
  <si>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</si>
  <si>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</si>
  <si>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</si>
  <si>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</si>
  <si>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</si>
  <si>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</si>
  <si>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</si>
  <si>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</si>
  <si>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</si>
  <si>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</si>
  <si>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</si>
  <si>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</si>
  <si>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</si>
  <si>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</si>
  <si>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</si>
  <si>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</si>
  <si>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</si>
  <si>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</si>
  <si>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</si>
  <si>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</si>
  <si>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</si>
  <si>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</si>
  <si>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</si>
  <si>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</si>
  <si>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</si>
  <si>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</si>
  <si>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</si>
  <si>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</si>
  <si>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</si>
  <si>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</si>
  <si>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</si>
  <si>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</si>
  <si>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</si>
  <si>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</si>
  <si>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</si>
  <si>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</si>
  <si>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</si>
  <si>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</si>
  <si>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</si>
  <si>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</si>
  <si>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</si>
  <si>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</si>
  <si>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</si>
  <si>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</si>
  <si>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</si>
  <si>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</si>
  <si>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</si>
  <si>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</si>
  <si>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</si>
  <si>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</si>
  <si>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</si>
  <si>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</si>
  <si>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</si>
  <si>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</si>
  <si>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</si>
  <si>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</si>
  <si>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</si>
  <si>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</si>
  <si>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</si>
  <si>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</si>
  <si>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</si>
  <si>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</si>
  <si>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</si>
  <si>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</si>
  <si>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</si>
  <si>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</si>
  <si>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</si>
  <si>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</si>
  <si>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</si>
  <si>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</si>
  <si>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</si>
  <si>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</si>
  <si>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</si>
  <si>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</si>
  <si>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</si>
  <si>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</si>
  <si>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</si>
  <si>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</si>
  <si>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</si>
  <si>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</si>
  <si>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</si>
  <si>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</si>
  <si>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</si>
  <si>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</si>
  <si>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</si>
  <si>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</si>
  <si>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</si>
  <si>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</si>
  <si>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</si>
  <si>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</si>
  <si>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</si>
  <si>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</si>
  <si>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</si>
  <si>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</si>
  <si>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</si>
  <si>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</si>
  <si>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</si>
  <si>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</si>
  <si>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</si>
  <si>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</si>
  <si>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</si>
  <si>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</si>
  <si>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</si>
  <si>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</si>
  <si>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</si>
  <si>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</si>
  <si>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</si>
  <si>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</si>
  <si>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</si>
  <si>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</si>
  <si>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</si>
  <si>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</si>
  <si>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</si>
  <si>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</si>
  <si>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</si>
  <si>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</si>
  <si>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</si>
  <si>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</si>
  <si>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</si>
  <si>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</si>
  <si>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</si>
  <si>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</si>
  <si>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</si>
  <si>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</si>
  <si>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</si>
  <si>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</si>
  <si>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</si>
  <si>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</si>
  <si>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</si>
  <si>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</si>
  <si>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</si>
  <si>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</si>
  <si>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</si>
  <si>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</si>
  <si>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</si>
  <si>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</si>
  <si>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</si>
  <si>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</si>
  <si>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</si>
  <si>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</si>
  <si>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</si>
  <si>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</si>
  <si>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</si>
  <si>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</si>
  <si>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</si>
  <si>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</si>
  <si>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</si>
  <si>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</si>
  <si>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</si>
  <si>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</si>
  <si>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</si>
  <si>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</si>
  <si>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</si>
  <si>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</si>
  <si>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</si>
  <si>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</si>
  <si>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</si>
  <si>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</si>
  <si>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</si>
  <si>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</si>
  <si>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</si>
  <si>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</si>
  <si>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</si>
  <si>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</si>
  <si>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</si>
  <si>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</si>
  <si>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</si>
  <si>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</si>
  <si>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</si>
  <si>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</si>
  <si>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</si>
  <si>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</si>
  <si>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</si>
  <si>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</si>
  <si>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</si>
  <si>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</si>
  <si>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</si>
  <si>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</si>
  <si>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</si>
  <si>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</si>
  <si>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</si>
  <si>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</si>
  <si>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</si>
  <si>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</si>
  <si>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</si>
  <si>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</si>
  <si>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</si>
  <si>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</si>
  <si>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</si>
  <si>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</si>
  <si>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</si>
  <si>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</si>
  <si>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</si>
  <si>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</si>
  <si>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</si>
  <si>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</si>
  <si>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</si>
  <si>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</si>
  <si>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</si>
  <si>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</si>
  <si>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</si>
  <si>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</si>
  <si>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</si>
  <si>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</si>
  <si>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</si>
  <si>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</si>
  <si>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</si>
  <si>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</si>
  <si>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</si>
  <si>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</si>
  <si>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</si>
  <si>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</si>
  <si>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</si>
  <si>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</si>
  <si>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</si>
  <si>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</si>
  <si>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</si>
  <si>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</si>
  <si>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</si>
  <si>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</si>
  <si>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</si>
  <si>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</si>
  <si>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</si>
  <si>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</si>
  <si>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</si>
  <si>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</si>
  <si>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</si>
  <si>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</si>
  <si>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</si>
  <si>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</si>
  <si>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</si>
  <si>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</si>
  <si>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</si>
  <si>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</si>
  <si>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</si>
  <si>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</si>
  <si>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</si>
  <si>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</si>
  <si>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</si>
  <si>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</si>
  <si>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</si>
  <si>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</si>
  <si>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</si>
  <si>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</si>
  <si>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</si>
  <si>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</si>
  <si>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</si>
  <si>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</si>
  <si>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</si>
  <si>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</si>
  <si>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</si>
  <si>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</si>
  <si>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</si>
  <si>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</si>
  <si>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</si>
  <si>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</si>
  <si>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</si>
  <si>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</si>
  <si>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</si>
  <si>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</si>
  <si>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</si>
  <si>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</si>
  <si>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</si>
  <si>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</si>
  <si>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</si>
  <si>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</si>
  <si>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</si>
  <si>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</si>
  <si>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</si>
  <si>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</si>
  <si>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</si>
  <si>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</si>
  <si>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</si>
  <si>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</si>
  <si>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</si>
  <si>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</si>
  <si>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</si>
  <si>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</si>
  <si>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</si>
  <si>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</si>
  <si>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</si>
  <si>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</si>
  <si>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</si>
  <si>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</si>
  <si>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</si>
  <si>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</si>
  <si>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</si>
  <si>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</si>
  <si>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</si>
  <si>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</si>
  <si>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</si>
  <si>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</si>
  <si>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</si>
  <si>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</si>
  <si>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</si>
  <si>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</si>
  <si>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</si>
  <si>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</si>
  <si>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</si>
  <si>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</si>
  <si>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</si>
  <si>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</si>
  <si>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</si>
  <si>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</si>
  <si>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</si>
  <si>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</si>
  <si>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</si>
  <si>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</si>
  <si>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</si>
  <si>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</si>
  <si>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</si>
  <si>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</si>
  <si>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</si>
  <si>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</si>
  <si>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</si>
  <si>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</si>
  <si>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</si>
  <si>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</si>
  <si>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</si>
  <si>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</si>
  <si>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</si>
  <si>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</si>
  <si>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</si>
  <si>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</si>
  <si>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</si>
  <si>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</si>
  <si>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</si>
  <si>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</si>
  <si>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</si>
  <si>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</si>
  <si>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</si>
  <si>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</si>
  <si>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</si>
  <si>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</si>
  <si>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</si>
  <si>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</si>
  <si>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</si>
  <si>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</si>
  <si>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</si>
  <si>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</si>
  <si>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</si>
  <si>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</si>
  <si>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</si>
  <si>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</si>
  <si>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</si>
  <si>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</si>
  <si>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</si>
  <si>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</si>
  <si>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</si>
  <si>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</si>
  <si>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</si>
  <si>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</si>
  <si>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</si>
  <si>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</si>
  <si>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</si>
  <si>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</si>
  <si>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</si>
  <si>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</si>
  <si>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</si>
  <si>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</si>
  <si>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</si>
  <si>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</si>
  <si>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</si>
  <si>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</si>
  <si>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</si>
  <si>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</si>
  <si>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</si>
  <si>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</si>
  <si>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</si>
  <si>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</si>
  <si>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</si>
  <si>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</si>
  <si>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</si>
  <si>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</si>
  <si>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</si>
  <si>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</si>
  <si>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</si>
  <si>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</si>
  <si>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</si>
  <si>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</si>
  <si>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</si>
  <si>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</si>
  <si>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</si>
  <si>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</si>
  <si>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</si>
  <si>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</si>
  <si>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</si>
  <si>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</si>
  <si>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</si>
  <si>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</si>
  <si>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</si>
  <si>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</si>
  <si>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</si>
  <si>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</si>
  <si>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</si>
  <si>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</si>
  <si>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</si>
  <si>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</si>
  <si>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</si>
  <si>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</si>
  <si>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</si>
  <si>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</si>
  <si>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</si>
  <si>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</si>
  <si>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</si>
  <si>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</si>
  <si>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</si>
  <si>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</si>
  <si>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</si>
  <si>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</si>
  <si>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</si>
  <si>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</si>
  <si>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</si>
  <si>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</si>
  <si>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</si>
  <si>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</si>
  <si>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</si>
  <si>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</si>
  <si>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</si>
  <si>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</si>
  <si>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</si>
  <si>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</si>
  <si>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</si>
  <si>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</si>
  <si>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</si>
  <si>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</si>
  <si>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</si>
  <si>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</si>
  <si>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</si>
  <si>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</si>
  <si>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</si>
  <si>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</si>
  <si>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</si>
  <si>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</si>
  <si>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</si>
  <si>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</si>
  <si>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</si>
  <si>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</si>
  <si>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</si>
  <si>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</si>
  <si>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</si>
  <si>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</si>
  <si>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</si>
  <si>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</si>
  <si>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</si>
  <si>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</si>
  <si>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</si>
  <si>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</si>
  <si>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</si>
  <si>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</si>
  <si>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</si>
  <si>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</si>
  <si>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</si>
  <si>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</si>
  <si>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</si>
  <si>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</si>
  <si>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</si>
  <si>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</si>
  <si>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</si>
  <si>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</si>
  <si>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</si>
  <si>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</si>
  <si>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</si>
  <si>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</si>
  <si>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</si>
  <si>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</si>
  <si>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</si>
  <si>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</si>
  <si>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</si>
  <si>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</si>
  <si>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</si>
  <si>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</si>
  <si>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</si>
  <si>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</si>
  <si>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</si>
  <si>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</si>
  <si>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</si>
  <si>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</si>
  <si>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</si>
  <si>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</si>
  <si>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</si>
  <si>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</si>
  <si>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</si>
  <si>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</si>
  <si>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</si>
  <si>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</si>
  <si>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</si>
  <si>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</si>
  <si>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</si>
  <si>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</si>
  <si>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</si>
  <si>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</si>
  <si>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</si>
  <si>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</si>
  <si>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</si>
  <si>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</si>
  <si>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</si>
  <si>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</si>
  <si>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</si>
  <si>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</si>
  <si>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</si>
  <si>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</si>
  <si>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</si>
  <si>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</si>
  <si>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</si>
  <si>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</si>
  <si>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</si>
  <si>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</si>
  <si>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</si>
  <si>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</si>
  <si>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</si>
  <si>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</si>
  <si>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</si>
  <si>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</si>
  <si>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</si>
  <si>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</si>
  <si>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</si>
  <si>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</si>
  <si>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</si>
  <si>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</si>
  <si>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</si>
  <si>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</si>
  <si>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</si>
  <si>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</si>
  <si>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</si>
  <si>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</si>
  <si>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</si>
  <si>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</si>
  <si>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</si>
  <si>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</si>
  <si>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</si>
  <si>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</si>
  <si>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</si>
  <si>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</si>
  <si>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</si>
  <si>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</si>
  <si>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</si>
  <si>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</si>
  <si>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</si>
  <si>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</si>
  <si>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</si>
  <si>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</si>
  <si>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</si>
  <si>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</si>
  <si>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</si>
  <si>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</si>
  <si>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</si>
  <si>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</si>
  <si>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</si>
  <si>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</si>
  <si>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</si>
  <si>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</si>
  <si>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</si>
  <si>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</si>
  <si>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</si>
  <si>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</si>
  <si>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</si>
  <si>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</si>
  <si>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</si>
  <si>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</si>
  <si>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</si>
  <si>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</si>
  <si>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</si>
  <si>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</si>
  <si>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</si>
  <si>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</si>
  <si>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</si>
  <si>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</si>
  <si>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</si>
  <si>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</si>
  <si>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</si>
  <si>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</si>
  <si>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</si>
  <si>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</si>
  <si>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</si>
  <si>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</si>
  <si>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</si>
  <si>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</si>
  <si>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</si>
  <si>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</si>
  <si>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</si>
  <si>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</si>
  <si>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</si>
  <si>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</si>
  <si>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</si>
  <si>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</si>
  <si>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</si>
  <si>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</si>
  <si>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</si>
  <si>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</si>
  <si>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</si>
  <si>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</si>
  <si>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</si>
  <si>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</si>
  <si>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</si>
  <si>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</si>
  <si>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</si>
  <si>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</si>
  <si>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</si>
  <si>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</si>
  <si>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</si>
  <si>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</si>
  <si>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</si>
  <si>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</si>
  <si>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</si>
  <si>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</si>
  <si>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</si>
  <si>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</si>
  <si>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</si>
  <si>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</si>
  <si>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</si>
  <si>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</si>
  <si>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</si>
  <si>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</si>
  <si>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</si>
  <si>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</si>
  <si>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</si>
  <si>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</si>
  <si>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</si>
  <si>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</si>
  <si>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</si>
  <si>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</si>
  <si>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</si>
  <si>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</si>
  <si>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</si>
  <si>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</si>
  <si>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</si>
  <si>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</si>
  <si>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</si>
  <si>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</si>
  <si>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</si>
  <si>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</si>
  <si>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</si>
  <si>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</si>
  <si>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</si>
  <si>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</si>
  <si>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</si>
  <si>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</si>
  <si>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</si>
  <si>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</si>
  <si>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</si>
  <si>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</si>
  <si>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</si>
  <si>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</si>
  <si>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</si>
  <si>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</si>
  <si>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</si>
  <si>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</si>
  <si>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</si>
  <si>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</si>
  <si>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</si>
  <si>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</si>
  <si>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</si>
  <si>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</si>
  <si>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</si>
  <si>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</si>
  <si>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</si>
  <si>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</si>
  <si>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</si>
  <si>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</si>
  <si>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</si>
  <si>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</si>
  <si>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</si>
  <si>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</si>
  <si>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</si>
  <si>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</si>
  <si>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</si>
  <si>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</si>
  <si>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</si>
  <si>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</si>
  <si>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</si>
  <si>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</si>
  <si>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</si>
  <si>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</si>
  <si>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</si>
  <si>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</si>
  <si>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</si>
  <si>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</si>
  <si>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</si>
  <si>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</si>
  <si>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</si>
  <si>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</si>
  <si>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</si>
  <si>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</si>
  <si>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</si>
  <si>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</si>
  <si>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</si>
  <si>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</si>
  <si>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</si>
  <si>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</si>
  <si>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</si>
  <si>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</si>
  <si>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</si>
  <si>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</si>
  <si>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</si>
  <si>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</si>
  <si>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</si>
  <si>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</si>
  <si>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</si>
  <si>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</si>
  <si>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</si>
  <si>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</si>
  <si>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</si>
  <si>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</si>
  <si>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</si>
  <si>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</si>
  <si>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</si>
  <si>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</si>
  <si>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</si>
  <si>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</si>
  <si>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</si>
  <si>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</si>
  <si>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</si>
  <si>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</si>
  <si>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</si>
  <si>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</si>
  <si>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</si>
  <si>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</si>
  <si>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</si>
  <si>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</si>
  <si>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</si>
  <si>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</si>
  <si>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</si>
  <si>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</si>
  <si>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</si>
  <si>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</si>
  <si>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</si>
  <si>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</si>
  <si>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</si>
  <si>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</si>
  <si>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</si>
  <si>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</si>
  <si>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</si>
  <si>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</si>
  <si>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</si>
  <si>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</si>
  <si>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</si>
  <si>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</si>
  <si>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</si>
  <si>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</si>
  <si>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</si>
  <si>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</si>
  <si>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</si>
  <si>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</si>
  <si>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</si>
  <si>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</si>
  <si>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</si>
  <si>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</si>
  <si>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</si>
  <si>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</si>
  <si>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</si>
  <si>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</si>
  <si>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</si>
  <si>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</si>
  <si>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</si>
  <si>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</si>
  <si>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</si>
  <si>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</si>
  <si>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</si>
  <si>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</si>
  <si>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</si>
  <si>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</si>
  <si>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</si>
  <si>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</si>
  <si>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</si>
  <si>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</si>
  <si>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</si>
  <si>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</si>
  <si>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</si>
  <si>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</si>
  <si>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</si>
  <si>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</si>
  <si>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</si>
  <si>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</si>
  <si>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</si>
  <si>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</si>
  <si>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</si>
  <si>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</si>
  <si>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</si>
  <si>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</si>
  <si>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</si>
  <si>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</si>
  <si>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</si>
  <si>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</si>
  <si>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</si>
  <si>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</si>
  <si>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</si>
  <si>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</si>
  <si>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</si>
  <si>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</si>
  <si>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</si>
  <si>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</si>
  <si>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</si>
  <si>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</si>
  <si>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</si>
  <si>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</si>
  <si>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</si>
  <si>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</si>
  <si>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</si>
  <si>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</si>
  <si>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</si>
  <si>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</si>
  <si>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</si>
  <si>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</si>
  <si>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</si>
  <si>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</si>
  <si>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</si>
  <si>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</si>
  <si>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</si>
  <si>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</si>
  <si>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</si>
  <si>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</si>
  <si>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</si>
  <si>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</si>
  <si>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</si>
  <si>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</si>
  <si>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</si>
  <si>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</si>
  <si>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</si>
  <si>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</si>
  <si>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</si>
  <si>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</si>
  <si>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</si>
  <si>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</si>
  <si>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</si>
  <si>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</si>
  <si>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</si>
  <si>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</si>
  <si>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</si>
  <si>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</si>
  <si>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</si>
  <si>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</si>
  <si>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</si>
  <si>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</si>
  <si>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</si>
  <si>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</si>
  <si>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</si>
  <si>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</si>
  <si>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</si>
  <si>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</si>
  <si>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</si>
  <si>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</si>
  <si>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</si>
  <si>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</si>
  <si>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</si>
  <si>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</si>
  <si>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</si>
  <si>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</si>
  <si>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</si>
  <si>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</si>
  <si>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</si>
  <si>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</si>
  <si>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</si>
  <si>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</si>
  <si>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</si>
  <si>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</si>
  <si>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</si>
  <si>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</si>
  <si>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</si>
  <si>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</si>
  <si>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</si>
  <si>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</si>
  <si>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</si>
  <si>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</si>
  <si>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</si>
  <si>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</si>
  <si>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</si>
  <si>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</si>
  <si>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</si>
  <si>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</si>
  <si>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</si>
  <si>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</si>
  <si>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</si>
  <si>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</si>
  <si>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</si>
  <si>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</si>
  <si>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</si>
  <si>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</si>
  <si>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</si>
  <si>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</si>
  <si>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</si>
  <si>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</si>
  <si>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</si>
  <si>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</si>
  <si>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</si>
  <si>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</si>
  <si>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</si>
  <si>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</si>
  <si>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</si>
  <si>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</si>
  <si>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</si>
  <si>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</si>
  <si>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</si>
  <si>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</si>
  <si>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</si>
  <si>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</si>
  <si>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</si>
  <si>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</si>
  <si>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</si>
  <si>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</si>
  <si>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</si>
  <si>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</si>
  <si>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</si>
  <si>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</si>
  <si>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</si>
  <si>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</si>
  <si>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</si>
  <si>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</si>
  <si>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</si>
  <si>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</si>
  <si>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</si>
  <si>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</si>
  <si>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</si>
  <si>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</si>
  <si>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</si>
  <si>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</si>
  <si>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</si>
  <si>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</si>
  <si>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</si>
  <si>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</si>
  <si>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</si>
  <si>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</si>
  <si>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</si>
  <si>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</si>
  <si>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</si>
  <si>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</si>
  <si>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</si>
  <si>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</si>
  <si>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</si>
  <si>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</si>
  <si>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</si>
  <si>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</si>
  <si>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</si>
  <si>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</si>
  <si>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</si>
  <si>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</si>
  <si>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</si>
  <si>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</si>
  <si>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</si>
  <si>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</si>
  <si>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</si>
  <si>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</si>
  <si>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</si>
  <si>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</si>
  <si>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</si>
  <si>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</si>
  <si>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</si>
  <si>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</si>
  <si>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</si>
  <si>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</si>
  <si>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</si>
  <si>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</si>
  <si>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</si>
  <si>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</si>
  <si>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</si>
  <si>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</si>
  <si>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</si>
  <si>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</si>
  <si>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</si>
  <si>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</si>
  <si>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</si>
  <si>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</si>
  <si>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</si>
  <si>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</si>
  <si>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</si>
  <si>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</si>
  <si>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</si>
  <si>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</si>
  <si>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</si>
  <si>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</si>
  <si>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</si>
  <si>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</si>
  <si>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</si>
  <si>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</si>
  <si>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</si>
  <si>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</si>
  <si>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</si>
  <si>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</si>
  <si>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</si>
  <si>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</si>
  <si>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</si>
  <si>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</si>
  <si>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</si>
  <si>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</si>
  <si>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</si>
  <si>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</si>
  <si>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</si>
  <si>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</si>
  <si>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</si>
  <si>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</si>
  <si>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</si>
  <si>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</si>
  <si>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</si>
  <si>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</si>
  <si>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</si>
  <si>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</si>
  <si>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</si>
  <si>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</si>
  <si>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</si>
  <si>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</si>
  <si>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</si>
  <si>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</si>
  <si>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</si>
  <si>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</si>
  <si>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</si>
  <si>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</si>
  <si>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</si>
  <si>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</si>
  <si>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</si>
  <si>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</si>
  <si>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</si>
  <si>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</si>
  <si>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</si>
  <si>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</si>
  <si>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</si>
  <si>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</si>
  <si>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</si>
  <si>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</si>
  <si>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</si>
  <si>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</si>
  <si>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</si>
  <si>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</si>
  <si>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</si>
  <si>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</si>
  <si>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</si>
  <si>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</si>
  <si>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</si>
  <si>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</si>
  <si>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</si>
  <si>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</si>
  <si>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</si>
  <si>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</si>
  <si>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</si>
  <si>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</si>
  <si>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</si>
  <si>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</si>
  <si>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</si>
  <si>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</si>
  <si>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</si>
  <si>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</si>
  <si>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</si>
  <si>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</si>
  <si>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</si>
  <si>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</si>
  <si>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</si>
  <si>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</si>
  <si>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</si>
  <si>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</si>
  <si>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</si>
  <si>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</si>
  <si>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</si>
  <si>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</si>
  <si>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</si>
  <si>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</si>
  <si>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</si>
  <si>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</si>
  <si>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</si>
  <si>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</si>
  <si>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</si>
  <si>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</si>
  <si>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</si>
  <si>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</si>
  <si>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</si>
  <si>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</si>
  <si>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</si>
  <si>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</si>
  <si>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</si>
  <si>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</si>
  <si>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</si>
  <si>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</si>
  <si>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</si>
  <si>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</si>
  <si>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</si>
  <si>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</si>
  <si>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</si>
  <si>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</si>
  <si>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</si>
  <si>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</si>
  <si>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</si>
  <si>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</si>
  <si>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</si>
  <si>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</si>
  <si>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</si>
  <si>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</si>
  <si>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</si>
  <si>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</si>
  <si>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</si>
  <si>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</si>
  <si>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</si>
  <si>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</si>
  <si>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</si>
  <si>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</si>
  <si>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</si>
  <si>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</si>
  <si>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</si>
  <si>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</si>
  <si>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</si>
  <si>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</si>
  <si>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</si>
  <si>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</si>
  <si>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</si>
  <si>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</si>
  <si>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</si>
  <si>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</si>
  <si>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</si>
  <si>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</si>
  <si>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</si>
  <si>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</si>
  <si>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</si>
  <si>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</si>
  <si>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</si>
  <si>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</si>
  <si>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</si>
  <si>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</si>
  <si>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</si>
  <si>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</si>
  <si>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</si>
  <si>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</si>
  <si>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</si>
  <si>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</si>
  <si>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</si>
  <si>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</si>
  <si>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</si>
  <si>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</si>
  <si>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</si>
  <si>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</si>
  <si>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</si>
  <si>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</si>
  <si>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</si>
  <si>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</si>
  <si>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</si>
  <si>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</si>
  <si>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</si>
  <si>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</si>
  <si>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</si>
  <si>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</si>
  <si>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</si>
  <si>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</si>
  <si>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</si>
  <si>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</si>
  <si>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</si>
  <si>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</si>
  <si>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</si>
  <si>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</si>
  <si>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</si>
  <si>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</si>
  <si>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</si>
  <si>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</si>
  <si>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</si>
  <si>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</si>
  <si>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</si>
  <si>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</si>
  <si>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</si>
  <si>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</si>
  <si>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</si>
  <si>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</si>
  <si>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</si>
  <si>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</si>
  <si>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</si>
  <si>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</si>
  <si>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</si>
  <si>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</si>
  <si>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</si>
  <si>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</si>
  <si>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</si>
  <si>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</si>
  <si>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</si>
  <si>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</si>
  <si>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</si>
  <si>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</si>
  <si>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</si>
  <si>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</si>
  <si>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</si>
  <si>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</si>
  <si>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</si>
  <si>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</si>
  <si>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</si>
  <si>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</si>
  <si>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</si>
  <si>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</si>
  <si>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</si>
  <si>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</si>
  <si>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</si>
  <si>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</si>
  <si>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</si>
  <si>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</si>
  <si>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</si>
  <si>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</si>
  <si>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</si>
  <si>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</si>
  <si>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</si>
  <si>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</si>
  <si>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</si>
  <si>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</si>
  <si>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</si>
  <si>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</si>
  <si>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</si>
  <si>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</si>
  <si>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</si>
  <si>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</si>
  <si>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</si>
  <si>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</si>
  <si>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</si>
  <si>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</si>
  <si>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</si>
  <si>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</si>
  <si>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</si>
  <si>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</si>
  <si>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</si>
  <si>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</si>
  <si>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</si>
  <si>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</si>
  <si>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</si>
  <si>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</si>
  <si>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</si>
  <si>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</si>
  <si>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</si>
  <si>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</si>
  <si>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</si>
  <si>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</si>
  <si>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</si>
  <si>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</si>
  <si>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</si>
  <si>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</si>
  <si>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</si>
  <si>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</si>
  <si>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</si>
  <si>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</si>
  <si>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</si>
  <si>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</si>
  <si>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</si>
  <si>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</si>
  <si>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</si>
  <si>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</si>
  <si>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</si>
  <si>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</si>
  <si>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</si>
  <si>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</si>
  <si>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</si>
  <si>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</si>
  <si>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</si>
  <si>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</si>
  <si>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</si>
  <si>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</si>
  <si>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</si>
  <si>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</si>
  <si>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</si>
  <si>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</si>
  <si>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</si>
  <si>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</si>
  <si>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</si>
  <si>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</si>
  <si>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</si>
  <si>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</si>
  <si>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</si>
  <si>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</si>
  <si>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</si>
  <si>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</si>
  <si>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</si>
  <si>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</si>
  <si>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</si>
  <si>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</si>
  <si>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</si>
  <si>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</si>
  <si>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</si>
  <si>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</si>
  <si>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</si>
  <si>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</si>
  <si>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</si>
  <si>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</si>
  <si>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</si>
  <si>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</si>
  <si>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</si>
  <si>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</si>
  <si>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</si>
  <si>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</si>
  <si>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</si>
  <si>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</si>
  <si>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</si>
  <si>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</si>
  <si>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</si>
  <si>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</si>
  <si>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</si>
  <si>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</si>
  <si>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</si>
  <si>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</si>
  <si>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</si>
  <si>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</si>
  <si>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</si>
  <si>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</si>
  <si>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</si>
  <si>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</si>
  <si>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</si>
  <si>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</si>
  <si>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</si>
  <si>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</si>
  <si>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</si>
  <si>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</si>
  <si>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</si>
  <si>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</si>
  <si>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</si>
  <si>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</si>
  <si>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</si>
  <si>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</si>
  <si>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</si>
  <si>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</si>
  <si>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</si>
  <si>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</si>
  <si>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</si>
  <si>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</si>
  <si>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</si>
  <si>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</si>
  <si>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</si>
  <si>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</si>
  <si>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</si>
  <si>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</si>
  <si>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</si>
  <si>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</si>
  <si>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</si>
  <si>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</si>
  <si>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</si>
  <si>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</si>
  <si>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</si>
  <si>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</si>
  <si>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</si>
  <si>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</si>
  <si>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</si>
  <si>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</si>
  <si>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</si>
  <si>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</si>
  <si>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</si>
  <si>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</si>
  <si>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</si>
  <si>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</si>
  <si>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</si>
  <si>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</si>
  <si>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</si>
  <si>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</si>
  <si>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</si>
  <si>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</si>
  <si>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</si>
  <si>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</si>
  <si>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</si>
  <si>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</si>
  <si>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</si>
  <si>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</si>
  <si>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</si>
  <si>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</si>
  <si>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</si>
  <si>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</si>
  <si>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</si>
  <si>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</si>
  <si>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</si>
  <si>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</si>
  <si>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</si>
  <si>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</si>
  <si>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</si>
  <si>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</si>
  <si>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</si>
  <si>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</si>
  <si>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</si>
  <si>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</si>
  <si>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</si>
  <si>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</si>
  <si>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</si>
  <si>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</si>
  <si>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</si>
  <si>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</si>
  <si>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</si>
  <si>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</si>
  <si>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</si>
  <si>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</si>
  <si>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</si>
  <si>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</si>
  <si>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</si>
  <si>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</si>
  <si>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</si>
  <si>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</si>
  <si>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</si>
  <si>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</si>
  <si>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</si>
  <si>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</si>
  <si>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</si>
  <si>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</si>
  <si>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</si>
  <si>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</si>
  <si>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</si>
  <si>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</si>
  <si>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</si>
  <si>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</si>
  <si>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</si>
  <si>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</si>
  <si>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</si>
  <si>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</si>
  <si>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</si>
  <si>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</si>
  <si>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</si>
  <si>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</si>
  <si>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</si>
  <si>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</si>
  <si>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</si>
  <si>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</si>
  <si>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</si>
  <si>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</si>
  <si>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</si>
  <si>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</si>
  <si>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</si>
  <si>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</si>
  <si>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</si>
  <si>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</si>
  <si>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</si>
  <si>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</si>
  <si>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</si>
  <si>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</si>
  <si>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</si>
  <si>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</si>
  <si>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</si>
  <si>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</si>
  <si>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</si>
  <si>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</si>
  <si>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</si>
  <si>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</si>
  <si>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</si>
  <si>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</si>
  <si>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</si>
  <si>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</si>
  <si>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</si>
  <si>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</si>
  <si>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</si>
  <si>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</si>
  <si>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</si>
  <si>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</si>
  <si>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</si>
  <si>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</si>
  <si>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</si>
  <si>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</si>
  <si>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</si>
  <si>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</si>
  <si>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</si>
  <si>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</si>
  <si>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</si>
  <si>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</si>
  <si>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</si>
  <si>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</si>
  <si>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</si>
  <si>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</si>
  <si>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</si>
  <si>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</si>
  <si>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</si>
  <si>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</si>
  <si>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</si>
  <si>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</si>
  <si>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</si>
  <si>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</si>
  <si>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</si>
  <si>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</si>
  <si>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</si>
  <si>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</si>
  <si>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</si>
  <si>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</si>
  <si>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</si>
  <si>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</si>
  <si>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</si>
  <si>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</si>
  <si>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</si>
  <si>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</si>
  <si>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</si>
  <si>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</si>
  <si>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</si>
  <si>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</si>
  <si>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</si>
  <si>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</si>
  <si>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</si>
  <si>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</si>
  <si>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</si>
  <si>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</si>
  <si>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</si>
  <si>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</si>
  <si>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</si>
  <si>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</si>
  <si>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</si>
  <si>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</si>
  <si>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</si>
  <si>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</si>
  <si>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</si>
  <si>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</si>
  <si>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</si>
  <si>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</si>
  <si>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</si>
  <si>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</si>
  <si>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</si>
  <si>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</si>
  <si>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</si>
  <si>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</si>
  <si>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</si>
  <si>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</si>
  <si>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</si>
  <si>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</si>
  <si>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</si>
  <si>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</si>
  <si>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</si>
  <si>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</si>
  <si>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</si>
  <si>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</si>
  <si>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</si>
  <si>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</si>
  <si>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</si>
  <si>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</si>
  <si>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</si>
  <si>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</si>
  <si>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</si>
  <si>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</si>
  <si>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</si>
  <si>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</si>
  <si>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</si>
  <si>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</si>
  <si>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</si>
  <si>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</si>
  <si>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</si>
  <si>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</si>
  <si>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</si>
  <si>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</si>
  <si>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</si>
  <si>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</si>
  <si>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</si>
  <si>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</si>
  <si>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</si>
  <si>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</si>
  <si>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</si>
  <si>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</si>
  <si>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</si>
  <si>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</si>
  <si>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</si>
  <si>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</si>
  <si>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</si>
  <si>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</si>
  <si>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</si>
  <si>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</si>
  <si>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</si>
  <si>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</si>
  <si>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</si>
  <si>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</si>
  <si>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</si>
  <si>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</si>
  <si>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</si>
  <si>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</si>
  <si>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</si>
  <si>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</si>
  <si>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</si>
  <si>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</si>
  <si>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</si>
  <si>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</si>
  <si>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</si>
  <si>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</si>
  <si>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</si>
  <si>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</si>
  <si>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</si>
  <si>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</si>
  <si>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</si>
  <si>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</si>
  <si>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</si>
  <si>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</si>
  <si>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</si>
  <si>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</si>
  <si>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</si>
  <si>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</si>
  <si>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</si>
  <si>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</si>
  <si>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</si>
  <si>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</si>
  <si>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</si>
  <si>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</si>
  <si>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</si>
  <si>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</si>
  <si>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</si>
  <si>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</si>
  <si>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</si>
  <si>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</si>
  <si>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</si>
  <si>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</si>
  <si>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</si>
  <si>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</si>
  <si>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</si>
  <si>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</si>
  <si>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</si>
  <si>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</si>
  <si>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</si>
  <si>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</si>
  <si>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</si>
  <si>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</si>
  <si>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</si>
  <si>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</si>
  <si>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</si>
  <si>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</si>
  <si>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</si>
  <si>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</si>
  <si>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</si>
  <si>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</si>
  <si>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</si>
  <si>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</si>
  <si>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</si>
  <si>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</si>
  <si>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</si>
  <si>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</si>
  <si>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</si>
  <si>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</si>
  <si>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</si>
  <si>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</si>
  <si>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</si>
  <si>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</si>
  <si>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</si>
  <si>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</si>
  <si>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</si>
  <si>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</si>
  <si>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</si>
  <si>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</si>
  <si>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</si>
  <si>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</si>
  <si>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</si>
  <si>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</si>
  <si>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</si>
  <si>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</si>
  <si>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</si>
  <si>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</si>
  <si>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</si>
  <si>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</si>
  <si>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</si>
  <si>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</si>
  <si>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</si>
  <si>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</si>
  <si>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</si>
  <si>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</si>
  <si>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</si>
  <si>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</si>
  <si>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</si>
  <si>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</si>
  <si>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</si>
  <si>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</si>
  <si>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</si>
  <si>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</si>
  <si>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</si>
  <si>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</si>
  <si>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</si>
  <si>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</si>
  <si>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</si>
  <si>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</si>
  <si>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</si>
  <si>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</si>
  <si>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</si>
  <si>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</si>
  <si>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</si>
  <si>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</si>
  <si>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</si>
  <si>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</si>
  <si>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</si>
  <si>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</si>
  <si>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</si>
  <si>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</si>
  <si>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</si>
  <si>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</si>
  <si>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</si>
  <si>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</si>
  <si>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</si>
  <si>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</si>
  <si>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</si>
  <si>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</si>
  <si>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</si>
  <si>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</si>
  <si>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</si>
  <si>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</si>
  <si>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</si>
  <si>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</si>
  <si>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</si>
  <si>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</si>
  <si>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</si>
  <si>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</si>
  <si>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</si>
  <si>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</si>
  <si>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</si>
  <si>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</si>
  <si>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</si>
  <si>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</si>
  <si>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</si>
  <si>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</si>
  <si>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</si>
  <si>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</si>
  <si>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</si>
  <si>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</si>
  <si>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</si>
  <si>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</si>
  <si>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</si>
  <si>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</si>
  <si>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</si>
  <si>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</si>
  <si>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</si>
  <si>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</si>
  <si>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</si>
  <si>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</si>
  <si>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</si>
  <si>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</si>
  <si>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</si>
  <si>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</si>
  <si>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</si>
  <si>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</si>
  <si>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</si>
  <si>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</si>
  <si>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</si>
  <si>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</si>
  <si>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</si>
  <si>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</si>
  <si>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</si>
  <si>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</si>
  <si>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</si>
  <si>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</si>
  <si>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</si>
  <si>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</si>
  <si>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</si>
  <si>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</si>
  <si>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</si>
  <si>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</si>
  <si>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</si>
  <si>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</si>
  <si>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</si>
  <si>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</si>
  <si>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</si>
  <si>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</si>
  <si>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</si>
  <si>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</si>
  <si>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</si>
  <si>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</si>
  <si>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</si>
  <si>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</si>
  <si>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</si>
  <si>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</si>
  <si>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</si>
  <si>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</si>
  <si>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</si>
  <si>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</si>
  <si>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</si>
  <si>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</si>
  <si>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</si>
  <si>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</si>
  <si>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</si>
  <si>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</si>
  <si>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</si>
  <si>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</si>
  <si>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</si>
  <si>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</si>
  <si>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</si>
  <si>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</si>
  <si>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</si>
  <si>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</si>
  <si>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</si>
  <si>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</si>
  <si>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</si>
  <si>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</si>
  <si>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</si>
  <si>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</si>
  <si>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</si>
  <si>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</si>
  <si>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</si>
  <si>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</si>
  <si>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</si>
  <si>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</si>
  <si>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</si>
  <si>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</si>
  <si>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</si>
  <si>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</si>
  <si>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</si>
  <si>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</si>
  <si>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</si>
  <si>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</si>
  <si>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</si>
  <si>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</si>
  <si>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</si>
  <si>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</si>
  <si>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</si>
  <si>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</si>
  <si>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</si>
  <si>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</si>
  <si>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</si>
  <si>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</si>
  <si>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</si>
  <si>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</si>
  <si>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</si>
  <si>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</si>
  <si>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</si>
  <si>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</si>
  <si>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</si>
  <si>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</si>
  <si>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</si>
  <si>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</si>
  <si>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</si>
  <si>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</si>
  <si>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</si>
  <si>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</si>
  <si>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</si>
  <si>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</si>
  <si>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</si>
  <si>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</si>
  <si>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</si>
  <si>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</si>
  <si>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</si>
  <si>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</si>
  <si>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</si>
  <si>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</si>
  <si>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</si>
  <si>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</si>
  <si>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</si>
  <si>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</si>
  <si>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</si>
  <si>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</si>
  <si>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</si>
  <si>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</si>
  <si>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</si>
  <si>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</si>
  <si>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</si>
  <si>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</si>
  <si>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</si>
  <si>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</si>
  <si>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</si>
  <si>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</si>
  <si>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</si>
  <si>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</si>
  <si>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</si>
  <si>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</si>
  <si>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</si>
  <si>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</si>
  <si>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</si>
  <si>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</si>
  <si>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</si>
  <si>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</si>
  <si>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</si>
  <si>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</si>
  <si>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</si>
  <si>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</si>
  <si>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</si>
  <si>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</si>
  <si>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</si>
  <si>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</si>
  <si>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</si>
  <si>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</si>
  <si>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</si>
  <si>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</si>
  <si>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</si>
  <si>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</si>
  <si>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</si>
  <si>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</si>
  <si>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</si>
  <si>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</si>
  <si>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</si>
  <si>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</si>
  <si>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</si>
  <si>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</si>
  <si>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</si>
  <si>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</si>
  <si>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</si>
  <si>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</si>
  <si>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</si>
  <si>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</si>
  <si>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</si>
  <si>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</si>
  <si>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</si>
  <si>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</si>
  <si>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</si>
  <si>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</si>
  <si>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</si>
  <si>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</si>
  <si>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</si>
  <si>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</si>
  <si>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</si>
  <si>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</si>
  <si>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</si>
  <si>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</si>
  <si>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</si>
  <si>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</si>
  <si>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</si>
  <si>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</si>
  <si>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</si>
  <si>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</si>
  <si>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</si>
  <si>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</si>
  <si>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</si>
  <si>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</si>
  <si>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</si>
  <si>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</si>
  <si>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</si>
  <si>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</si>
  <si>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</si>
  <si>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</si>
  <si>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</si>
  <si>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</si>
  <si>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</si>
  <si>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</si>
  <si>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</si>
  <si>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</si>
  <si>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</si>
  <si>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</si>
  <si>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</si>
  <si>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</si>
  <si>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</si>
  <si>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</si>
  <si>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</si>
  <si>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</si>
  <si>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</si>
  <si>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</si>
  <si>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</si>
  <si>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</si>
  <si>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</si>
  <si>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</si>
  <si>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</si>
  <si>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</si>
  <si>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</si>
  <si>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</si>
  <si>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</si>
  <si>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</si>
  <si>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</si>
  <si>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</si>
  <si>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</si>
  <si>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</si>
  <si>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</si>
  <si>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</si>
  <si>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</si>
  <si>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</si>
  <si>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</si>
  <si>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</si>
  <si>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</si>
  <si>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</si>
  <si>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</si>
  <si>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</si>
  <si>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</si>
  <si>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</si>
  <si>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</si>
  <si>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</si>
  <si>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</si>
  <si>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</si>
  <si>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</si>
  <si>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</si>
  <si>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</si>
  <si>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</si>
  <si>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</si>
  <si>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</si>
  <si>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</si>
  <si>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</si>
  <si>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</si>
  <si>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</si>
  <si>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</si>
  <si>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</si>
  <si>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</si>
  <si>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</si>
  <si>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</si>
  <si>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</si>
  <si>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</si>
  <si>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</si>
  <si>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</si>
  <si>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</si>
  <si>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</si>
  <si>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</si>
  <si>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</si>
  <si>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</si>
  <si>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</si>
  <si>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</si>
  <si>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</si>
  <si>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</si>
  <si>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</si>
  <si>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</si>
  <si>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</si>
  <si>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</si>
  <si>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</si>
  <si>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</si>
  <si>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</si>
  <si>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</si>
  <si>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</si>
  <si>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</si>
  <si>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</si>
  <si>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</si>
  <si>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</si>
  <si>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</si>
  <si>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</si>
  <si>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</si>
  <si>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</si>
  <si>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</si>
  <si>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</si>
  <si>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</si>
  <si>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</si>
  <si>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</si>
  <si>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</si>
  <si>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</si>
  <si>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</si>
  <si>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</si>
  <si>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</si>
  <si>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</si>
  <si>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</si>
  <si>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</si>
  <si>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</si>
  <si>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</si>
  <si>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</si>
  <si>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</si>
  <si>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</si>
  <si>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</si>
  <si>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</si>
  <si>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</si>
  <si>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</si>
  <si>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</si>
  <si>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</si>
  <si>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</si>
  <si>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</si>
  <si>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</si>
  <si>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</si>
  <si>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</si>
  <si>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</si>
  <si>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</si>
  <si>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</si>
  <si>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</si>
  <si>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</si>
  <si>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</si>
  <si>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</si>
  <si>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</si>
  <si>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</si>
  <si>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</si>
  <si>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</si>
  <si>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</si>
  <si>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</si>
  <si>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</si>
  <si>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</si>
  <si>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</si>
  <si>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</si>
  <si>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</si>
  <si>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</si>
  <si>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</si>
  <si>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</si>
  <si>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</si>
  <si>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</si>
  <si>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</si>
  <si>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</si>
  <si>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</si>
  <si>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</si>
  <si>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</si>
  <si>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</si>
  <si>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</si>
  <si>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</si>
  <si>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</si>
  <si>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</si>
  <si>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</si>
  <si>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</si>
  <si>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</si>
  <si>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</si>
  <si>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</si>
  <si>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</si>
  <si>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</si>
  <si>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</si>
  <si>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</si>
  <si>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</si>
  <si>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</si>
  <si>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</si>
  <si>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</si>
  <si>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</si>
  <si>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</si>
  <si>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</si>
  <si>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</si>
  <si>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</si>
  <si>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</si>
  <si>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</si>
  <si>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</si>
  <si>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</si>
  <si>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</si>
  <si>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</si>
  <si>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</si>
  <si>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</si>
  <si>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</si>
  <si>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</si>
  <si>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</si>
  <si>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</si>
  <si>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</si>
  <si>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</si>
  <si>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</si>
  <si>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</si>
  <si>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</si>
  <si>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</si>
  <si>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</si>
  <si>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</si>
  <si>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</si>
  <si>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</si>
  <si>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</si>
  <si>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</si>
  <si>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</si>
  <si>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</si>
  <si>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</si>
  <si>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</si>
  <si>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</si>
  <si>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</si>
  <si>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</si>
  <si>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</si>
  <si>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</si>
  <si>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</si>
  <si>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</si>
  <si>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</si>
  <si>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</si>
  <si>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</si>
  <si>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</si>
  <si>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</si>
  <si>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</si>
  <si>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</si>
  <si>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</si>
  <si>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</si>
  <si>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</si>
  <si>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</si>
  <si>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</si>
  <si>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</si>
  <si>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</si>
  <si>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</si>
  <si>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</si>
  <si>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</si>
  <si>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</si>
  <si>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</si>
  <si>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</si>
  <si>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</si>
  <si>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</si>
  <si>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</si>
  <si>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</si>
  <si>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</si>
  <si>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</si>
  <si>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</si>
  <si>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</si>
  <si>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</si>
  <si>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</si>
  <si>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</si>
  <si>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</si>
  <si>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</si>
  <si>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</si>
  <si>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</si>
  <si>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</si>
  <si>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</si>
  <si>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</si>
  <si>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</si>
  <si>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</si>
  <si>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</si>
  <si>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</si>
  <si>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</si>
  <si>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</si>
  <si>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</si>
  <si>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</si>
  <si>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</si>
  <si>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</si>
  <si>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</si>
  <si>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</si>
  <si>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</si>
  <si>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</si>
  <si>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</si>
  <si>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</si>
  <si>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</si>
  <si>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</si>
  <si>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</si>
  <si>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</si>
  <si>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</si>
  <si>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</si>
  <si>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</si>
  <si>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</si>
  <si>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</si>
  <si>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</si>
  <si>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</si>
  <si>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</si>
  <si>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</si>
  <si>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</si>
  <si>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</si>
  <si>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</si>
  <si>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</si>
  <si>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</si>
  <si>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</si>
  <si>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</si>
  <si>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</si>
  <si>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</si>
  <si>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</si>
  <si>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</si>
  <si>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</si>
  <si>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</si>
  <si>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</si>
  <si>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</si>
  <si>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</si>
  <si>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</si>
  <si>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</si>
  <si>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</si>
  <si>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</si>
  <si>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</si>
  <si>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</si>
  <si>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</si>
  <si>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</si>
  <si>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</si>
  <si>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</si>
  <si>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</si>
  <si>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</si>
  <si>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</si>
  <si>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</si>
  <si>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</si>
  <si>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</si>
  <si>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</si>
  <si>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</si>
  <si>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</si>
  <si>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</si>
  <si>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</si>
  <si>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</si>
  <si>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</si>
  <si>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</si>
  <si>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</si>
  <si>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</si>
  <si>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</si>
  <si>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</si>
  <si>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</si>
  <si>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</si>
  <si>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</si>
  <si>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</si>
  <si>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</si>
  <si>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</si>
  <si>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</si>
  <si>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</si>
  <si>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</si>
  <si>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</si>
  <si>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</si>
  <si>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</si>
  <si>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</si>
  <si>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</si>
  <si>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</si>
  <si>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</si>
  <si>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</si>
  <si>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</si>
  <si>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</si>
  <si>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</si>
  <si>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</si>
  <si>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</si>
  <si>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</si>
  <si>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</si>
  <si>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</si>
  <si>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</si>
  <si>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</si>
  <si>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</si>
  <si>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</si>
  <si>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</si>
  <si>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</si>
  <si>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</si>
  <si>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</si>
  <si>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</si>
  <si>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</si>
  <si>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</si>
  <si>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</si>
  <si>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</si>
  <si>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</si>
  <si>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</si>
  <si>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</si>
  <si>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</si>
  <si>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</si>
  <si>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</si>
  <si>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</si>
  <si>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</si>
  <si>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</si>
  <si>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</si>
  <si>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</si>
  <si>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</si>
  <si>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</si>
  <si>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</si>
  <si>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</si>
  <si>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</si>
  <si>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</si>
  <si>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</si>
  <si>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</si>
  <si>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</si>
  <si>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</si>
  <si>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</si>
  <si>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</si>
  <si>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</si>
  <si>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</si>
  <si>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</si>
  <si>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</si>
  <si>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</si>
  <si>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</si>
  <si>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</si>
  <si>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</si>
  <si>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</si>
  <si>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</si>
  <si>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</si>
  <si>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</si>
  <si>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</si>
  <si>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</si>
  <si>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</si>
  <si>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</si>
  <si>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</si>
  <si>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</si>
  <si>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</si>
  <si>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</si>
  <si>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</si>
  <si>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</si>
  <si>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</si>
  <si>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</si>
  <si>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</si>
  <si>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</si>
  <si>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</si>
  <si>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</si>
  <si>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</si>
  <si>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</si>
  <si>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</si>
  <si>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</si>
  <si>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</si>
  <si>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</si>
  <si>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</si>
  <si>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</si>
  <si>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</si>
  <si>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</si>
  <si>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</si>
  <si>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</si>
  <si>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</si>
  <si>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</si>
  <si>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</si>
  <si>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</si>
  <si>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</si>
  <si>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</si>
  <si>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</si>
  <si>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</si>
  <si>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</si>
  <si>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</si>
  <si>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</si>
  <si>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</si>
  <si>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</si>
  <si>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</si>
  <si>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</si>
  <si>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</si>
  <si>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</si>
  <si>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</si>
  <si>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</si>
  <si>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</si>
  <si>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</si>
  <si>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</si>
  <si>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</si>
  <si>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</si>
  <si>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</si>
  <si>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</si>
  <si>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</si>
  <si>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</si>
  <si>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</si>
  <si>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</si>
  <si>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</si>
  <si>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</si>
  <si>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</si>
  <si>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</si>
  <si>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</si>
  <si>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</si>
  <si>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</si>
  <si>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</si>
  <si>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</si>
  <si>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</si>
  <si>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</si>
  <si>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</si>
  <si>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</si>
  <si>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</si>
  <si>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</si>
  <si>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</si>
  <si>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</si>
  <si>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</si>
  <si>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</si>
  <si>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</si>
  <si>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</si>
  <si>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</si>
  <si>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</si>
  <si>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</si>
  <si>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</si>
  <si>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</si>
  <si>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</si>
  <si>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</si>
  <si>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</si>
  <si>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</si>
  <si>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</si>
  <si>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</si>
  <si>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</si>
  <si>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</si>
  <si>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</si>
  <si>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</si>
  <si>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</si>
  <si>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</si>
  <si>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</si>
  <si>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</si>
  <si>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</si>
  <si>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</si>
  <si>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</si>
  <si>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</si>
  <si>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</si>
  <si>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</si>
  <si>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</si>
  <si>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</si>
  <si>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</si>
  <si>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</si>
  <si>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</si>
  <si>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</si>
  <si>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</si>
  <si>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</si>
  <si>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</si>
  <si>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</si>
  <si>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</si>
  <si>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</si>
  <si>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</si>
  <si>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</si>
  <si>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</si>
  <si>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</si>
  <si>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</si>
  <si>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</si>
  <si>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</si>
  <si>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</si>
  <si>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</si>
  <si>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</si>
  <si>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</si>
  <si>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</si>
  <si>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</si>
  <si>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</si>
  <si>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</si>
  <si>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</si>
  <si>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</si>
  <si>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</si>
  <si>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</si>
  <si>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</si>
  <si>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</si>
  <si>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</si>
  <si>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</si>
  <si>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</si>
  <si>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</si>
  <si>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</si>
  <si>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</si>
  <si>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</si>
  <si>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</si>
  <si>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</si>
  <si>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</si>
  <si>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</si>
  <si>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</si>
  <si>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</si>
  <si>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</si>
  <si>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</si>
  <si>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</si>
  <si>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</si>
  <si>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</si>
  <si>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</si>
  <si>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</si>
  <si>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</si>
  <si>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</si>
  <si>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</si>
  <si>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</si>
  <si>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</si>
  <si>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</si>
  <si>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</si>
  <si>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</si>
  <si>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</si>
  <si>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</si>
  <si>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</si>
  <si>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</si>
  <si>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</si>
  <si>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</si>
  <si>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</si>
  <si>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</si>
  <si>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</si>
  <si>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</si>
  <si>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</si>
  <si>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</si>
  <si>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</si>
  <si>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</si>
  <si>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</si>
  <si>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</si>
  <si>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</si>
  <si>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</si>
  <si>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</si>
  <si>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</si>
  <si>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</si>
  <si>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</si>
  <si>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</si>
  <si>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</si>
  <si>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</si>
  <si>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</si>
  <si>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</si>
  <si>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</si>
  <si>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</si>
  <si>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</si>
  <si>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</si>
  <si>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</si>
  <si>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</si>
  <si>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</si>
  <si>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</si>
  <si>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</si>
  <si>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</si>
  <si>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</si>
  <si>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</si>
  <si>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</si>
  <si>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</si>
  <si>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</si>
  <si>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</si>
  <si>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</si>
  <si>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</si>
  <si>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</si>
  <si>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</si>
  <si>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</si>
  <si>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</si>
  <si>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</si>
  <si>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</si>
  <si>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</si>
  <si>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</si>
  <si>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</si>
  <si>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</si>
  <si>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</si>
  <si>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</si>
  <si>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</si>
  <si>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</si>
  <si>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</si>
  <si>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</si>
  <si>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</si>
  <si>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</si>
  <si>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</si>
  <si>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</si>
  <si>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</si>
  <si>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</si>
  <si>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</si>
  <si>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</si>
  <si>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</si>
  <si>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</si>
  <si>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</si>
  <si>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</si>
  <si>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</si>
  <si>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</si>
  <si>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</si>
  <si>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</si>
  <si>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</si>
  <si>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</si>
  <si>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</si>
  <si>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</si>
  <si>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</si>
  <si>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</si>
  <si>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</si>
  <si>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</si>
  <si>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</si>
  <si>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</si>
  <si>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</si>
  <si>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</si>
  <si>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</si>
  <si>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</si>
  <si>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</si>
  <si>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</si>
  <si>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</si>
  <si>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</si>
  <si>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</si>
  <si>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</si>
  <si>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</si>
  <si>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</si>
  <si>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</si>
  <si>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</si>
  <si>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</si>
  <si>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</si>
  <si>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</si>
  <si>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</si>
  <si>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</si>
  <si>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</si>
  <si>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</si>
  <si>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</si>
  <si>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</si>
  <si>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</si>
  <si>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</si>
  <si>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</si>
  <si>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</si>
  <si>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</si>
  <si>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</si>
  <si>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</si>
  <si>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</si>
  <si>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</si>
  <si>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</si>
  <si>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</si>
  <si>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</si>
  <si>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</si>
  <si>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</si>
  <si>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</si>
  <si>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</si>
  <si>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</si>
  <si>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</si>
  <si>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</si>
  <si>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</si>
  <si>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</si>
  <si>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</si>
  <si>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</si>
  <si>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</si>
  <si>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</si>
  <si>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</si>
  <si>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</si>
  <si>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</si>
  <si>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</si>
  <si>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</si>
  <si>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</si>
  <si>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</si>
  <si>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</si>
  <si>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</si>
  <si>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</si>
  <si>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</si>
  <si>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</si>
  <si>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</si>
  <si>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</si>
  <si>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</si>
  <si>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</si>
  <si>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</si>
  <si>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</si>
  <si>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</si>
  <si>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</si>
  <si>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</si>
  <si>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</si>
  <si>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</si>
  <si>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</si>
  <si>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</si>
  <si>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</si>
  <si>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</si>
  <si>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</si>
  <si>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</si>
  <si>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</si>
  <si>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</si>
  <si>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</si>
  <si>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</si>
  <si>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</si>
  <si>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</si>
  <si>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</si>
  <si>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</si>
  <si>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</si>
  <si>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</si>
  <si>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</si>
  <si>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</si>
  <si>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</si>
  <si>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</si>
  <si>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</si>
  <si>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</si>
  <si>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</si>
  <si>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</si>
  <si>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</si>
  <si>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</si>
  <si>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</si>
  <si>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</si>
  <si>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</si>
  <si>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</si>
  <si>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</si>
  <si>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</si>
  <si>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</si>
  <si>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</si>
  <si>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</si>
  <si>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</si>
  <si>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</si>
  <si>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</si>
  <si>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</si>
  <si>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</si>
  <si>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</si>
  <si>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</si>
  <si>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</si>
  <si>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</si>
  <si>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</si>
  <si>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</si>
  <si>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</si>
  <si>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</si>
  <si>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</si>
  <si>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</si>
  <si>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</si>
  <si>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</si>
  <si>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</si>
  <si>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</si>
  <si>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</si>
  <si>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</si>
  <si>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</si>
  <si>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</si>
  <si>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</si>
  <si>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</si>
  <si>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</si>
  <si>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</si>
  <si>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</si>
  <si>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</si>
  <si>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</si>
  <si>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</si>
  <si>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</si>
  <si>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</si>
  <si>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</si>
  <si>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</si>
  <si>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</si>
  <si>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</si>
  <si>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</si>
  <si>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</si>
  <si>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</si>
  <si>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</si>
  <si>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</si>
  <si>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</si>
  <si>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</si>
  <si>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</si>
  <si>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</si>
  <si>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</si>
  <si>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</si>
  <si>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</si>
  <si>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</si>
  <si>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</si>
  <si>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</si>
  <si>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</si>
  <si>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</si>
  <si>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</si>
  <si>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</si>
  <si>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</si>
  <si>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</si>
  <si>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</si>
  <si>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</si>
  <si>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</si>
  <si>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</si>
  <si>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</si>
  <si>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</si>
  <si>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</si>
  <si>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</si>
  <si>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</si>
  <si>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</si>
  <si>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</si>
  <si>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</si>
  <si>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</si>
  <si>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</si>
  <si>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</si>
  <si>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</si>
  <si>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</si>
  <si>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</si>
  <si>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</si>
  <si>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</si>
  <si>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</si>
  <si>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</si>
  <si>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</si>
  <si>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</si>
  <si>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</si>
  <si>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</si>
  <si>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</si>
  <si>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</si>
  <si>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</si>
  <si>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</si>
  <si>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</si>
  <si>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</si>
  <si>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</si>
  <si>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</si>
  <si>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</si>
  <si>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</si>
  <si>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</si>
  <si>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</si>
  <si>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</si>
  <si>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</si>
  <si>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</si>
  <si>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</si>
  <si>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</si>
  <si>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</si>
  <si>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</si>
  <si>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</si>
  <si>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</si>
  <si>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</si>
  <si>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</si>
  <si>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</si>
  <si>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</si>
  <si>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</si>
  <si>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</si>
  <si>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</si>
  <si>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</si>
  <si>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</si>
  <si>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</si>
  <si>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</si>
  <si>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</si>
  <si>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</si>
  <si>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</si>
  <si>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</si>
  <si>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</si>
  <si>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</si>
  <si>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</si>
  <si>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</si>
  <si>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</si>
  <si>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</si>
  <si>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</si>
  <si>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</si>
  <si>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</si>
  <si>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</si>
  <si>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</si>
  <si>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</si>
  <si>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</si>
  <si>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</si>
  <si>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</si>
  <si>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</si>
  <si>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</si>
  <si>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</si>
  <si>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</si>
  <si>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</si>
  <si>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</si>
  <si>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</si>
  <si>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</si>
  <si>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</si>
  <si>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</si>
  <si>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</si>
  <si>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</si>
  <si>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</si>
  <si>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</si>
  <si>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</si>
  <si>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</si>
  <si>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</si>
  <si>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</si>
  <si>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</si>
  <si>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</si>
  <si>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</si>
  <si>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</si>
  <si>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</si>
  <si>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</si>
  <si>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</si>
  <si>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</si>
  <si>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</si>
  <si>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</si>
  <si>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</si>
  <si>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</si>
  <si>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</si>
  <si>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</si>
  <si>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</si>
  <si>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</si>
  <si>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</si>
  <si>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</si>
  <si>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</si>
  <si>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</si>
  <si>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</si>
  <si>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</si>
  <si>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</si>
  <si>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</si>
  <si>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</si>
  <si>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</si>
  <si>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</si>
  <si>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</si>
  <si>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</si>
  <si>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</si>
  <si>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</si>
  <si>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</si>
  <si>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</si>
  <si>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</si>
  <si>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</si>
  <si>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</si>
  <si>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</si>
  <si>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</si>
  <si>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</si>
  <si>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</si>
  <si>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</si>
  <si>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</si>
  <si>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</si>
  <si>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</si>
  <si>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</si>
  <si>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</si>
  <si>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</si>
  <si>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</si>
  <si>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</si>
  <si>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</si>
  <si>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</si>
  <si>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</si>
  <si>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</si>
  <si>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</si>
  <si>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</si>
  <si>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</si>
  <si>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</si>
  <si>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</si>
  <si>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</si>
  <si>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</si>
  <si>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</si>
  <si>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</si>
  <si>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</si>
  <si>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</si>
  <si>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</si>
  <si>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</si>
  <si>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</si>
  <si>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</si>
  <si>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</si>
  <si>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</si>
  <si>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</si>
  <si>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</si>
  <si>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</si>
  <si>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</si>
  <si>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</si>
  <si>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</si>
  <si>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</si>
  <si>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</si>
  <si>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</si>
  <si>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</si>
  <si>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</si>
  <si>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</si>
  <si>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</si>
  <si>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</si>
  <si>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</si>
  <si>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</si>
  <si>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</si>
  <si>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</si>
  <si>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</si>
  <si>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</si>
  <si>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</si>
  <si>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</si>
  <si>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</si>
  <si>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</si>
  <si>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</si>
  <si>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</si>
  <si>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</si>
  <si>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</si>
  <si>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</si>
  <si>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</si>
  <si>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</si>
  <si>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</si>
  <si>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</si>
  <si>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</si>
  <si>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</si>
  <si>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</si>
  <si>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</si>
  <si>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</si>
  <si>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</si>
  <si>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</si>
  <si>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</si>
  <si>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</si>
  <si>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</si>
  <si>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</si>
  <si>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</si>
  <si>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</si>
  <si>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</si>
  <si>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</si>
  <si>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</si>
  <si>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</si>
  <si>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</si>
  <si>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</si>
  <si>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</si>
  <si>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</si>
  <si>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</si>
  <si>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</si>
  <si>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</si>
  <si>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</si>
  <si>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</si>
  <si>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</si>
  <si>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</si>
  <si>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</si>
  <si>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</si>
  <si>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</si>
  <si>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</si>
  <si>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</si>
  <si>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</si>
  <si>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</si>
  <si>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</si>
  <si>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</si>
  <si>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</si>
  <si>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</si>
  <si>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</si>
  <si>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</si>
  <si>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</si>
  <si>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</si>
  <si>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</si>
  <si>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</si>
  <si>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</si>
  <si>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</si>
  <si>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</si>
  <si>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</si>
  <si>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</si>
  <si>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</si>
  <si>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</si>
  <si>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</si>
  <si>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</si>
  <si>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</si>
  <si>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</si>
  <si>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</si>
  <si>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</si>
  <si>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</si>
  <si>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</si>
  <si>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</si>
  <si>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</si>
  <si>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</si>
  <si>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</si>
  <si>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</si>
  <si>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</si>
  <si>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</si>
  <si>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</si>
  <si>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</si>
  <si>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</si>
  <si>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</si>
  <si>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</si>
  <si>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</si>
  <si>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</si>
  <si>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</si>
  <si>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</si>
  <si>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</si>
  <si>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</si>
  <si>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</si>
  <si>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</si>
  <si>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</si>
  <si>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</si>
  <si>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</si>
  <si>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</si>
  <si>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</si>
  <si>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</si>
  <si>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</si>
  <si>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</si>
  <si>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</si>
  <si>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</si>
  <si>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</si>
  <si>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</si>
  <si>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</si>
  <si>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</si>
  <si>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</si>
  <si>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</si>
  <si>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</si>
  <si>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</si>
  <si>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</si>
  <si>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</si>
  <si>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</si>
  <si>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</si>
  <si>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</si>
  <si>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</si>
  <si>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</si>
  <si>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</si>
  <si>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</si>
  <si>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</si>
  <si>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</si>
  <si>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</si>
  <si>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</si>
  <si>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</si>
  <si>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</si>
  <si>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</si>
  <si>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</si>
  <si>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</si>
  <si>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</si>
  <si>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</si>
  <si>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</si>
  <si>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</si>
  <si>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</si>
  <si>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</si>
  <si>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</si>
  <si>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</si>
  <si>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</si>
  <si>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</si>
  <si>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</si>
  <si>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</si>
  <si>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</si>
  <si>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</si>
  <si>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</si>
  <si>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</si>
  <si>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</si>
  <si>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</si>
  <si>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</si>
  <si>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</si>
  <si>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</si>
  <si>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</si>
  <si>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</si>
  <si>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</si>
  <si>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</si>
  <si>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</si>
  <si>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</si>
  <si>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</si>
  <si>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</si>
  <si>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</si>
  <si>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</si>
  <si>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</si>
  <si>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</si>
  <si>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</si>
  <si>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</si>
  <si>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</si>
  <si>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</si>
  <si>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</si>
  <si>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</si>
  <si>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</si>
  <si>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</si>
  <si>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</si>
  <si>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</si>
  <si>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</si>
  <si>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</si>
  <si>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</si>
  <si>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</si>
  <si>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</si>
  <si>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</si>
  <si>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</si>
  <si>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</si>
  <si>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</si>
  <si>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</si>
  <si>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</si>
  <si>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</si>
  <si>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</si>
  <si>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</si>
  <si>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</si>
  <si>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</si>
  <si>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</si>
  <si>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</si>
  <si>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</si>
  <si>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</si>
  <si>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</si>
  <si>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</si>
  <si>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</si>
  <si>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</si>
  <si>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</si>
  <si>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</si>
  <si>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</si>
  <si>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</si>
  <si>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</si>
  <si>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</si>
  <si>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</si>
  <si>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</si>
  <si>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</si>
  <si>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</si>
  <si>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</si>
  <si>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</si>
  <si>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</si>
  <si>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</si>
  <si>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</si>
  <si>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</si>
  <si>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</si>
  <si>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</si>
  <si>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</si>
  <si>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</si>
  <si>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</si>
  <si>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</si>
  <si>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</si>
  <si>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</si>
  <si>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</si>
  <si>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</si>
  <si>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</si>
  <si>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</si>
  <si>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</si>
  <si>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</si>
  <si>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</si>
  <si>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</si>
  <si>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</si>
  <si>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</si>
  <si>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</si>
  <si>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</si>
  <si>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</si>
  <si>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</si>
  <si>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</si>
  <si>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</si>
  <si>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</si>
  <si>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</si>
  <si>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</si>
  <si>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</si>
  <si>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</si>
  <si>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</si>
  <si>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</si>
  <si>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</si>
  <si>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</si>
  <si>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</si>
  <si>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</si>
  <si>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</si>
  <si>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</si>
  <si>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</si>
  <si>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</si>
  <si>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</si>
  <si>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</si>
  <si>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</si>
  <si>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</si>
  <si>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</si>
  <si>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</si>
  <si>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</si>
  <si>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</si>
  <si>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</si>
  <si>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</si>
  <si>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</si>
  <si>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</si>
  <si>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</si>
  <si>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</si>
  <si>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</si>
  <si>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</si>
  <si>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</si>
  <si>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</si>
  <si>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</si>
  <si>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</si>
  <si>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</si>
  <si>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</si>
  <si>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</si>
  <si>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</si>
  <si>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</si>
  <si>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</si>
  <si>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</si>
  <si>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</si>
  <si>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</si>
  <si>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</si>
  <si>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</si>
  <si>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</si>
  <si>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</si>
  <si>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</si>
  <si>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</si>
  <si>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</si>
  <si>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</si>
  <si>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</si>
  <si>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</si>
  <si>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</si>
  <si>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</si>
  <si>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</si>
  <si>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</si>
  <si>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</si>
  <si>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</si>
  <si>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</si>
  <si>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</si>
  <si>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</si>
  <si>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</si>
  <si>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</si>
  <si>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</si>
  <si>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</si>
  <si>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</si>
  <si>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</si>
  <si>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</si>
  <si>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</si>
  <si>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</si>
  <si>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</si>
  <si>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</si>
  <si>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</si>
  <si>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</si>
  <si>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</si>
  <si>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</si>
  <si>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</si>
  <si>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</si>
  <si>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</si>
  <si>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</si>
  <si>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</si>
  <si>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</si>
  <si>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</si>
  <si>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</si>
  <si>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</si>
  <si>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</si>
  <si>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</si>
  <si>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</si>
  <si>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</si>
  <si>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</si>
  <si>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</si>
  <si>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</si>
  <si>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</si>
  <si>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</si>
  <si>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</si>
  <si>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</si>
  <si>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</si>
  <si>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</si>
  <si>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</si>
  <si>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</si>
  <si>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</si>
  <si>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</si>
  <si>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</si>
  <si>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</si>
  <si>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</si>
  <si>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</si>
  <si>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</si>
  <si>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</si>
  <si>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</si>
  <si>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</si>
  <si>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</si>
  <si>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</si>
  <si>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</si>
  <si>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</si>
  <si>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</si>
  <si>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</si>
  <si>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</si>
  <si>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</si>
  <si>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</si>
  <si>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</si>
  <si>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</si>
  <si>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</si>
  <si>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</si>
  <si>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</si>
  <si>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</si>
  <si>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</si>
  <si>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</si>
  <si>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</si>
  <si>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</si>
  <si>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</si>
  <si>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</si>
  <si>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</si>
  <si>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</si>
  <si>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</si>
  <si>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</si>
  <si>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</si>
  <si>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</si>
  <si>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</si>
  <si>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</si>
  <si>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</si>
  <si>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</si>
  <si>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</si>
  <si>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</si>
  <si>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</si>
  <si>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</si>
  <si>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</si>
  <si>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</si>
  <si>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</si>
  <si>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</si>
  <si>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</si>
  <si>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</si>
  <si>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</si>
  <si>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</si>
  <si>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</si>
  <si>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</si>
  <si>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</si>
  <si>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</si>
  <si>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</si>
  <si>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</si>
  <si>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</si>
  <si>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</si>
  <si>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</si>
  <si>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</si>
  <si>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</si>
  <si>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</si>
  <si>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</si>
  <si>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</si>
  <si>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</si>
  <si>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</si>
  <si>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</si>
  <si>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</si>
  <si>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</si>
  <si>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</si>
  <si>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</si>
  <si>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</si>
  <si>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</si>
  <si>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</si>
  <si>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</si>
  <si>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</si>
  <si>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</si>
  <si>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</si>
  <si>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</si>
  <si>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</si>
  <si>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</si>
  <si>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</si>
  <si>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</si>
  <si>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</si>
  <si>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</si>
  <si>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</si>
  <si>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</si>
  <si>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</si>
  <si>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</si>
  <si>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</si>
  <si>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</si>
  <si>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</si>
  <si>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</si>
  <si>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</si>
  <si>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</si>
  <si>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</si>
  <si>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</si>
  <si>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</si>
  <si>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</si>
  <si>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</si>
  <si>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</si>
  <si>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</si>
  <si>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</si>
  <si>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</si>
  <si>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</si>
  <si>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</si>
  <si>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</si>
  <si>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</si>
  <si>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</si>
  <si>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</si>
  <si>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</si>
  <si>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</si>
  <si>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</si>
  <si>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</si>
  <si>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</si>
  <si>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</si>
  <si>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</si>
  <si>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</si>
  <si>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</si>
  <si>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</si>
  <si>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</si>
  <si>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</si>
  <si>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</si>
  <si>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</si>
  <si>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</si>
  <si>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</si>
  <si>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</si>
  <si>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</si>
  <si>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</si>
  <si>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</si>
  <si>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</si>
  <si>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</si>
  <si>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</si>
  <si>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</si>
  <si>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</si>
  <si>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</si>
  <si>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</si>
  <si>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</si>
  <si>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</si>
  <si>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</si>
  <si>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</si>
  <si>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</si>
  <si>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</si>
  <si>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</si>
  <si>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</si>
  <si>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</si>
  <si>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</si>
  <si>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</si>
  <si>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</si>
  <si>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</si>
  <si>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</si>
  <si>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</si>
  <si>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</si>
  <si>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</si>
  <si>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</si>
  <si>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</si>
  <si>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</si>
  <si>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</si>
  <si>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</si>
  <si>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</si>
  <si>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</si>
  <si>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</si>
  <si>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</si>
  <si>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</si>
  <si>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</si>
  <si>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</si>
  <si>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</si>
  <si>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</si>
  <si>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</si>
  <si>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</si>
  <si>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</si>
  <si>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</si>
  <si>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</si>
  <si>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</si>
  <si>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</si>
  <si>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</si>
  <si>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</si>
  <si>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</si>
  <si>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</si>
  <si>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</si>
  <si>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</si>
  <si>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</si>
  <si>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</si>
  <si>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</si>
  <si>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</si>
  <si>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</si>
  <si>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</si>
  <si>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</si>
  <si>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</si>
  <si>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</si>
  <si>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</si>
  <si>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</si>
  <si>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</si>
  <si>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</si>
  <si>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</si>
  <si>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</si>
  <si>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</si>
  <si>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</si>
  <si>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</si>
  <si>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</si>
  <si>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</si>
  <si>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</si>
  <si>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</si>
  <si>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</si>
  <si>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</si>
  <si>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</si>
  <si>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</si>
  <si>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</si>
  <si>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</si>
  <si>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</si>
  <si>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</si>
  <si>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</si>
  <si>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</si>
  <si>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</si>
  <si>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</si>
  <si>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</si>
  <si>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</si>
  <si>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</si>
  <si>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</si>
  <si>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</si>
  <si>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</si>
  <si>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</si>
  <si>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</si>
  <si>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</si>
  <si>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</si>
  <si>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</si>
  <si>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</si>
  <si>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</si>
  <si>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</si>
  <si>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</si>
  <si>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</si>
  <si>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</si>
  <si>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</si>
  <si>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</si>
  <si>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</si>
  <si>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</si>
  <si>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</si>
  <si>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</si>
  <si>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</si>
  <si>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</si>
  <si>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</si>
  <si>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</si>
  <si>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</si>
  <si>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</si>
  <si>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</si>
  <si>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</si>
  <si>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</si>
  <si>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</si>
  <si>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</si>
  <si>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</si>
  <si>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</si>
  <si>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</si>
  <si>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</si>
  <si>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</si>
  <si>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</si>
  <si>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</si>
  <si>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</si>
  <si>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</si>
  <si>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</si>
  <si>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</si>
  <si>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</si>
  <si>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</si>
  <si>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</si>
  <si>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</si>
  <si>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</si>
  <si>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</si>
  <si>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</si>
  <si>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</si>
  <si>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</si>
  <si>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</si>
  <si>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</si>
  <si>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</si>
  <si>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</si>
  <si>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</si>
  <si>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</si>
  <si>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</si>
  <si>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</si>
  <si>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</si>
  <si>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</si>
  <si>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</si>
  <si>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</si>
  <si>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</si>
  <si>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</si>
  <si>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</si>
  <si>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</si>
  <si>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</si>
  <si>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</si>
  <si>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</si>
  <si>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</si>
  <si>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</si>
  <si>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</si>
  <si>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</si>
  <si>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</si>
  <si>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</si>
  <si>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</si>
  <si>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</si>
  <si>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</si>
  <si>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</si>
  <si>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</si>
  <si>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</si>
  <si>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</si>
  <si>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</si>
  <si>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</si>
  <si>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</si>
  <si>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</si>
  <si>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</si>
  <si>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</si>
  <si>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</si>
  <si>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</si>
  <si>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</si>
  <si>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</si>
  <si>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</si>
  <si>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</si>
  <si>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</si>
  <si>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</si>
  <si>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</si>
  <si>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</si>
  <si>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</si>
  <si>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</si>
  <si>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</si>
  <si>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</si>
  <si>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</si>
  <si>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</si>
  <si>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</si>
  <si>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</si>
  <si>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</si>
  <si>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</si>
  <si>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</si>
  <si>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</si>
  <si>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</si>
  <si>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</si>
  <si>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</si>
  <si>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</si>
  <si>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</si>
  <si>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</si>
  <si>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</si>
  <si>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</si>
  <si>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</si>
  <si>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</si>
  <si>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</si>
  <si>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</si>
  <si>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</si>
  <si>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</si>
  <si>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</si>
  <si>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</si>
  <si>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</si>
  <si>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</si>
  <si>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</si>
  <si>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</si>
  <si>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</si>
  <si>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</si>
  <si>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</si>
  <si>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</si>
  <si>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</si>
  <si>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</si>
  <si>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</si>
  <si>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</si>
  <si>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</si>
  <si>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</si>
  <si>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</si>
  <si>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</si>
  <si>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</si>
  <si>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</si>
  <si>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</si>
  <si>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</si>
  <si>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</si>
  <si>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</si>
  <si>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</si>
  <si>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</si>
  <si>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</si>
  <si>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</si>
  <si>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</si>
  <si>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</si>
  <si>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</si>
  <si>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</si>
  <si>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</si>
  <si>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</si>
  <si>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</si>
  <si>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</si>
  <si>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</si>
  <si>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</si>
  <si>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</si>
  <si>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</si>
  <si>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</si>
  <si>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</si>
  <si>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</si>
  <si>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</si>
  <si>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</si>
  <si>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</si>
  <si>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</si>
  <si>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</si>
  <si>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</si>
  <si>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</si>
  <si>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</si>
  <si>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</si>
  <si>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</si>
  <si>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</si>
  <si>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</si>
  <si>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</si>
  <si>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</si>
  <si>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</si>
  <si>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</si>
  <si>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</si>
  <si>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</si>
  <si>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</si>
  <si>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</si>
  <si>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</si>
  <si>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</si>
  <si>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</si>
  <si>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</si>
  <si>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</si>
  <si>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</si>
  <si>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</si>
  <si>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</si>
  <si>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</si>
  <si>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</si>
  <si>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</si>
  <si>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</si>
  <si>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</si>
  <si>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</si>
  <si>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</si>
  <si>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</si>
  <si>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</si>
  <si>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</si>
  <si>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</si>
  <si>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</si>
  <si>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</si>
  <si>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</si>
  <si>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</si>
  <si>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</si>
  <si>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</si>
  <si>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</si>
  <si>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</si>
  <si>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</si>
  <si>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</si>
  <si>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</si>
  <si>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</si>
  <si>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</si>
  <si>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</si>
  <si>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</si>
  <si>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</si>
  <si>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</si>
  <si>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</si>
  <si>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</si>
  <si>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</si>
  <si>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</si>
  <si>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</si>
  <si>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</si>
  <si>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</si>
  <si>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</si>
  <si>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</si>
  <si>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</si>
  <si>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</si>
  <si>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</si>
  <si>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</si>
  <si>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</si>
  <si>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</si>
  <si>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</si>
  <si>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</si>
  <si>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</si>
  <si>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</si>
  <si>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</si>
  <si>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</si>
  <si>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</si>
  <si>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</si>
  <si>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</si>
  <si>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</si>
  <si>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</si>
  <si>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</si>
  <si>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</si>
  <si>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</si>
  <si>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</si>
  <si>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</si>
  <si>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</si>
  <si>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</si>
  <si>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</si>
  <si>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</si>
  <si>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</si>
  <si>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</si>
  <si>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</si>
  <si>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</si>
  <si>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</si>
  <si>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</si>
  <si>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</si>
  <si>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</si>
  <si>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</si>
  <si>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</si>
  <si>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</si>
  <si>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</si>
  <si>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</si>
  <si>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</si>
  <si>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</si>
  <si>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</si>
  <si>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</si>
  <si>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</si>
  <si>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</si>
  <si>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</si>
  <si>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</si>
  <si>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</si>
  <si>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</si>
  <si>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</si>
  <si>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</si>
  <si>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</si>
  <si>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</si>
  <si>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</si>
  <si>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</si>
  <si>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</si>
  <si>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</si>
  <si>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</si>
  <si>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</si>
  <si>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</si>
  <si>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</si>
  <si>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</si>
  <si>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</si>
  <si>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</si>
  <si>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</si>
  <si>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</si>
  <si>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</si>
  <si>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</si>
  <si>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</si>
  <si>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</si>
  <si>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</si>
  <si>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</si>
  <si>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</si>
  <si>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</si>
  <si>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</si>
  <si>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</si>
  <si>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</si>
  <si>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</si>
  <si>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</si>
  <si>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</si>
  <si>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</si>
  <si>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</si>
  <si>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</si>
  <si>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</si>
  <si>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</si>
  <si>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</si>
  <si>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</si>
  <si>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</si>
  <si>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</si>
  <si>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</si>
  <si>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</si>
  <si>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</si>
  <si>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</si>
  <si>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</si>
  <si>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</si>
  <si>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</si>
  <si>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</si>
  <si>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</si>
  <si>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</si>
  <si>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</si>
  <si>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</si>
  <si>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</si>
  <si>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</si>
  <si>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</si>
  <si>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</si>
  <si>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</si>
  <si>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</si>
  <si>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</si>
  <si>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</si>
  <si>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</si>
  <si>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</si>
  <si>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</si>
  <si>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</si>
  <si>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</si>
  <si>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</si>
  <si>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</si>
  <si>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</si>
  <si>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</si>
  <si>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</si>
  <si>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</si>
  <si>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</si>
  <si>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</si>
  <si>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</si>
  <si>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</si>
  <si>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</si>
  <si>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</si>
  <si>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</si>
  <si>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</si>
  <si>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</si>
  <si>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</si>
  <si>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</si>
  <si>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</si>
  <si>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</si>
  <si>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</si>
  <si>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</si>
  <si>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</si>
  <si>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</si>
  <si>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</si>
  <si>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</si>
  <si>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</si>
  <si>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</si>
  <si>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</si>
  <si>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</si>
  <si>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</si>
  <si>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</si>
  <si>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</si>
  <si>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</si>
  <si>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</si>
  <si>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</si>
  <si>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</si>
  <si>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</si>
  <si>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</si>
  <si>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</si>
  <si>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</si>
  <si>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</si>
  <si>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</si>
  <si>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</si>
  <si>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</si>
  <si>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</si>
  <si>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</si>
  <si>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</si>
  <si>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</si>
  <si>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</si>
  <si>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</si>
  <si>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</si>
  <si>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</si>
  <si>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</si>
  <si>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</si>
  <si>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</si>
  <si>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</si>
  <si>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</si>
  <si>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</si>
  <si>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</si>
  <si>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</si>
  <si>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</si>
  <si>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</si>
  <si>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</si>
  <si>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</si>
  <si>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</si>
  <si>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</si>
  <si>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</si>
  <si>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</si>
  <si>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</si>
  <si>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</si>
  <si>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</si>
  <si>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</si>
  <si>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</si>
  <si>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</si>
  <si>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</si>
  <si>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</si>
  <si>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</si>
  <si>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</si>
  <si>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</si>
  <si>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</si>
  <si>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</si>
  <si>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</si>
  <si>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</si>
  <si>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</si>
  <si>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</si>
  <si>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</si>
  <si>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</si>
  <si>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</si>
  <si>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</si>
  <si>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</si>
  <si>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</si>
  <si>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</si>
  <si>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</si>
  <si>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</si>
  <si>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</si>
  <si>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</si>
  <si>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</si>
  <si>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</si>
  <si>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</si>
  <si>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</si>
  <si>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</si>
  <si>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</si>
  <si>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</si>
  <si>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</si>
  <si>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</si>
  <si>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</si>
  <si>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</si>
  <si>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</si>
  <si>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</si>
  <si>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</si>
  <si>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</si>
  <si>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</si>
  <si>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</si>
  <si>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</si>
  <si>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</si>
  <si>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</si>
  <si>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</si>
  <si>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</si>
  <si>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</si>
  <si>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</si>
  <si>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</si>
  <si>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</si>
  <si>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</si>
  <si>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</si>
  <si>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</si>
  <si>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</si>
  <si>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</si>
  <si>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</si>
  <si>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</si>
  <si>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</si>
  <si>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</si>
  <si>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</si>
  <si>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</si>
  <si>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</si>
  <si>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</si>
  <si>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</si>
  <si>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</si>
  <si>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</si>
  <si>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</si>
  <si>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</si>
  <si>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</si>
  <si>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</si>
  <si>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</si>
  <si>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</si>
  <si>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</si>
  <si>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</si>
  <si>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</si>
  <si>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</si>
  <si>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</si>
  <si>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</si>
  <si>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</si>
  <si>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</si>
  <si>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</si>
  <si>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</si>
  <si>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</si>
  <si>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</si>
  <si>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</si>
  <si>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</si>
  <si>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</si>
  <si>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</si>
  <si>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</si>
  <si>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</si>
  <si>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</si>
  <si>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</si>
  <si>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</si>
  <si>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</si>
  <si>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</si>
  <si>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</si>
  <si>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</si>
  <si>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</si>
  <si>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</si>
  <si>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</si>
  <si>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</si>
  <si>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</si>
  <si>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</si>
  <si>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</si>
  <si>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</si>
  <si>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</si>
  <si>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</si>
  <si>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</si>
  <si>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</si>
  <si>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</si>
  <si>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</si>
  <si>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</si>
  <si>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</si>
  <si>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</si>
  <si>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</si>
  <si>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</si>
  <si>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</si>
  <si>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</si>
  <si>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</si>
  <si>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</si>
  <si>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</si>
  <si>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</si>
  <si>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</si>
  <si>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</si>
  <si>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</si>
  <si>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</si>
  <si>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</si>
  <si>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</si>
  <si>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</si>
  <si>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</si>
  <si>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</si>
  <si>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</si>
  <si>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</si>
  <si>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</si>
  <si>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</si>
  <si>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</si>
  <si>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</si>
  <si>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</si>
  <si>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</si>
  <si>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</si>
  <si>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</si>
  <si>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</si>
  <si>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</si>
  <si>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</si>
  <si>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</si>
  <si>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</si>
  <si>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</si>
  <si>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</si>
  <si>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</si>
  <si>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</si>
  <si>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</si>
  <si>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</si>
  <si>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</si>
  <si>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</si>
  <si>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</si>
  <si>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</si>
  <si>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</si>
  <si>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</si>
  <si>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</si>
  <si>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</si>
  <si>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</si>
  <si>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</si>
  <si>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</si>
  <si>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</si>
  <si>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</si>
  <si>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</si>
  <si>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</si>
  <si>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</si>
  <si>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</si>
  <si>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</si>
  <si>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</si>
  <si>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</si>
  <si>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</si>
  <si>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</si>
  <si>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</si>
  <si>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</si>
  <si>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</si>
  <si>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</si>
  <si>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</si>
  <si>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</si>
  <si>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</si>
  <si>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</si>
  <si>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</si>
  <si>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</si>
  <si>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</si>
  <si>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</si>
  <si>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</si>
  <si>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</si>
  <si>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</si>
  <si>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</si>
  <si>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</si>
  <si>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</si>
  <si>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</si>
  <si>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</si>
  <si>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</si>
  <si>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</si>
  <si>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</si>
  <si>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</si>
  <si>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</si>
  <si>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</si>
  <si>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</si>
  <si>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</si>
  <si>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</si>
  <si>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</si>
  <si>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</si>
  <si>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</si>
  <si>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</si>
  <si>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</si>
  <si>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</si>
  <si>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</si>
  <si>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</si>
  <si>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</si>
  <si>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</si>
  <si>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</si>
  <si>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</si>
  <si>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</si>
  <si>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</si>
  <si>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</si>
  <si>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</si>
  <si>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</si>
  <si>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</si>
  <si>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</si>
  <si>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</si>
  <si>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</si>
  <si>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</si>
  <si>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</si>
  <si>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</si>
  <si>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</si>
  <si>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</si>
  <si>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</si>
  <si>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</si>
  <si>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</si>
  <si>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</si>
  <si>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</si>
  <si>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</si>
  <si>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</si>
  <si>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</si>
  <si>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</si>
  <si>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</si>
  <si>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</si>
  <si>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</si>
  <si>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</si>
  <si>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</si>
  <si>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</si>
  <si>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</si>
  <si>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</si>
  <si>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</si>
  <si>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</si>
  <si>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</si>
  <si>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</si>
  <si>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</si>
  <si>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</si>
  <si>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</si>
  <si>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</si>
  <si>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</si>
  <si>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</si>
  <si>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</si>
  <si>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</si>
  <si>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</si>
  <si>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</si>
  <si>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</si>
  <si>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</si>
  <si>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</si>
  <si>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</si>
  <si>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</si>
  <si>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</si>
  <si>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</si>
  <si>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</si>
  <si>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</si>
  <si>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</si>
  <si>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</si>
  <si>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</si>
  <si>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</si>
  <si>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</si>
  <si>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</si>
  <si>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</si>
  <si>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</si>
  <si>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</si>
  <si>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</si>
  <si>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</si>
  <si>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</si>
  <si>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</si>
  <si>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</si>
  <si>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</si>
  <si>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</si>
  <si>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</si>
  <si>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</si>
  <si>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</si>
  <si>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</si>
  <si>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</si>
  <si>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</si>
  <si>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</si>
  <si>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</si>
  <si>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</si>
  <si>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</si>
  <si>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</si>
  <si>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</si>
  <si>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</si>
  <si>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</si>
  <si>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</si>
  <si>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</si>
  <si>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</si>
  <si>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</si>
  <si>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</si>
  <si>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</si>
  <si>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</si>
  <si>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</si>
  <si>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</si>
  <si>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</si>
  <si>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</si>
  <si>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</si>
  <si>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</si>
  <si>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</si>
  <si>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</si>
  <si>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</si>
  <si>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</si>
  <si>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</si>
  <si>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</si>
  <si>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</si>
  <si>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</si>
  <si>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</si>
  <si>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</si>
  <si>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</si>
  <si>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</si>
  <si>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</si>
  <si>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</si>
  <si>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</si>
  <si>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</si>
  <si>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</si>
  <si>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</si>
  <si>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</si>
  <si>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</si>
  <si>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</si>
  <si>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</si>
  <si>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</si>
  <si>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</si>
  <si>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</si>
  <si>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</si>
  <si>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</si>
  <si>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</si>
  <si>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</si>
  <si>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</si>
  <si>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</si>
  <si>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</si>
  <si>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</si>
  <si>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</si>
  <si>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</si>
  <si>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</si>
  <si>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</si>
  <si>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</si>
  <si>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</si>
  <si>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</si>
  <si>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</si>
  <si>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</si>
  <si>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</si>
  <si>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</si>
  <si>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</si>
  <si>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</si>
  <si>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</si>
  <si>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</si>
  <si>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</si>
  <si>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</si>
  <si>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</si>
  <si>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</si>
  <si>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</si>
  <si>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</si>
  <si>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</si>
  <si>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</si>
  <si>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</si>
  <si>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</si>
  <si>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</si>
  <si>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</si>
  <si>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</si>
  <si>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</si>
  <si>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</si>
  <si>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</si>
  <si>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</si>
  <si>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</si>
  <si>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</si>
  <si>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</si>
  <si>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</si>
  <si>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</si>
  <si>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</si>
  <si>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</si>
  <si>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</si>
  <si>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</si>
  <si>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</si>
  <si>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</si>
  <si>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</si>
  <si>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</si>
  <si>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</si>
  <si>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</si>
  <si>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</si>
  <si>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</si>
  <si>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</si>
  <si>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</si>
  <si>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</si>
  <si>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</si>
  <si>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</si>
  <si>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</si>
  <si>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</si>
  <si>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</si>
  <si>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</si>
  <si>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</si>
  <si>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</si>
  <si>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</si>
  <si>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</si>
  <si>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</si>
  <si>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</si>
  <si>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</si>
  <si>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</si>
  <si>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</si>
  <si>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</si>
  <si>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</si>
  <si>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</si>
  <si>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</si>
  <si>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</si>
  <si>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</si>
  <si>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</si>
  <si>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</si>
  <si>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</si>
  <si>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</si>
  <si>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</si>
  <si>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</si>
  <si>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</si>
  <si>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</si>
  <si>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</si>
  <si>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</si>
  <si>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</si>
  <si>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</si>
  <si>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</si>
  <si>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</si>
  <si>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</si>
  <si>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</si>
  <si>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</si>
  <si>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</si>
  <si>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</si>
  <si>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</si>
  <si>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</si>
  <si>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</si>
  <si>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</si>
  <si>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</si>
  <si>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</si>
  <si>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</si>
  <si>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</si>
  <si>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</si>
  <si>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</si>
  <si>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</si>
  <si>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</si>
  <si>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</si>
  <si>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</si>
  <si>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</si>
  <si>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</si>
  <si>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</si>
  <si>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</si>
  <si>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</si>
  <si>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</si>
  <si>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</si>
  <si>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</si>
  <si>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</si>
  <si>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</si>
  <si>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</si>
  <si>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</si>
  <si>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</si>
  <si>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</si>
  <si>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</si>
  <si>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</si>
  <si>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</si>
  <si>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</si>
  <si>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</si>
  <si>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</si>
  <si>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</si>
  <si>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</si>
  <si>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</si>
  <si>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</si>
  <si>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</si>
  <si>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</si>
  <si>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</si>
  <si>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</si>
  <si>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</si>
  <si>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</si>
  <si>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</si>
  <si>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</si>
  <si>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</si>
  <si>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</si>
  <si>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</si>
  <si>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</si>
  <si>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</si>
  <si>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</si>
  <si>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</si>
  <si>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</si>
  <si>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</si>
  <si>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</si>
  <si>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</si>
  <si>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</si>
  <si>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</si>
  <si>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</si>
  <si>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</si>
  <si>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</si>
  <si>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</si>
  <si>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</si>
  <si>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</si>
  <si>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</si>
  <si>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</si>
  <si>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</si>
  <si>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</si>
  <si>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</si>
  <si>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</si>
  <si>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</si>
  <si>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</si>
  <si>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</si>
  <si>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</si>
  <si>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</si>
  <si>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</si>
  <si>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</si>
  <si>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</si>
  <si>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</si>
  <si>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</si>
  <si>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</si>
  <si>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</si>
  <si>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</si>
  <si>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</si>
  <si>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</si>
  <si>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</si>
  <si>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</si>
  <si>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</si>
  <si>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</si>
  <si>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</si>
  <si>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</si>
  <si>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</si>
  <si>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</si>
  <si>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</si>
  <si>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</si>
  <si>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</si>
  <si>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</si>
  <si>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</si>
  <si>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</si>
  <si>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</si>
  <si>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</si>
  <si>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</si>
  <si>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</si>
  <si>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</si>
  <si>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</si>
  <si>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</si>
  <si>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</si>
  <si>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</si>
  <si>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</si>
  <si>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</si>
  <si>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</si>
  <si>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</si>
  <si>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</si>
  <si>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</si>
  <si>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</si>
  <si>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</si>
  <si>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</si>
  <si>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</si>
  <si>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</si>
  <si>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</si>
  <si>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</si>
  <si>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</si>
  <si>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</si>
  <si>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</si>
  <si>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</si>
  <si>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</si>
  <si>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</si>
  <si>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</si>
  <si>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</si>
  <si>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</si>
  <si>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</si>
  <si>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</si>
  <si>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</si>
  <si>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</si>
  <si>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</si>
  <si>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</si>
  <si>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</si>
  <si>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</si>
  <si>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</si>
  <si>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</si>
  <si>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</si>
  <si>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</si>
  <si>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</si>
  <si>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</si>
  <si>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</si>
  <si>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</si>
  <si>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</si>
  <si>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</si>
  <si>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</si>
  <si>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</si>
  <si>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</si>
  <si>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</si>
  <si>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</si>
  <si>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</si>
  <si>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</si>
  <si>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</si>
  <si>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</si>
  <si>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</si>
  <si>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</si>
  <si>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</si>
  <si>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</si>
  <si>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</si>
  <si>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</si>
  <si>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</si>
  <si>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</si>
  <si>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</si>
  <si>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</si>
  <si>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</si>
  <si>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</si>
  <si>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</si>
  <si>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</si>
  <si>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</si>
  <si>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</si>
  <si>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</si>
  <si>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</si>
  <si>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</si>
  <si>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</si>
  <si>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</si>
  <si>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</si>
  <si>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</si>
  <si>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</si>
  <si>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</si>
  <si>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</si>
  <si>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</si>
  <si>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</si>
  <si>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</si>
  <si>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</si>
  <si>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</si>
  <si>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</si>
  <si>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</si>
  <si>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</si>
  <si>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</si>
  <si>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</si>
  <si>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</si>
  <si>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</si>
  <si>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</si>
  <si>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</si>
  <si>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</si>
  <si>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</si>
  <si>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</si>
  <si>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</si>
  <si>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</si>
  <si>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</si>
  <si>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</si>
  <si>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</si>
  <si>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</si>
  <si>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</si>
  <si>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</si>
  <si>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</si>
  <si>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</si>
  <si>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</si>
  <si>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</si>
  <si>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</si>
  <si>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</si>
  <si>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</si>
  <si>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</si>
  <si>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</si>
  <si>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</si>
  <si>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</si>
  <si>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</si>
  <si>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</si>
  <si>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</si>
  <si>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</si>
  <si>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</si>
  <si>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</si>
  <si>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</si>
  <si>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</si>
  <si>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</si>
  <si>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</si>
  <si>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</si>
  <si>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</si>
  <si>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</si>
  <si>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</si>
  <si>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</si>
  <si>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</si>
  <si>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</si>
  <si>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</si>
  <si>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</si>
  <si>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</si>
  <si>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</si>
  <si>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</si>
  <si>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</si>
  <si>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</si>
  <si>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</si>
  <si>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</si>
  <si>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</si>
  <si>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</si>
  <si>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</si>
  <si>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</si>
  <si>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</si>
  <si>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</si>
  <si>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</si>
  <si>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</si>
  <si>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</si>
  <si>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</si>
  <si>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</si>
  <si>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</si>
  <si>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</si>
  <si>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</si>
  <si>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</si>
  <si>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</si>
  <si>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</si>
  <si>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</si>
  <si>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</si>
  <si>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</si>
  <si>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</si>
  <si>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</si>
  <si>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</si>
  <si>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</si>
  <si>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</si>
  <si>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</si>
  <si>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</si>
  <si>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</si>
  <si>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</si>
  <si>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</si>
  <si>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</si>
  <si>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</si>
  <si>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</si>
  <si>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</si>
  <si>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</si>
  <si>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</si>
  <si>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</si>
  <si>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</si>
  <si>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</si>
  <si>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</si>
  <si>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</si>
  <si>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</si>
  <si>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</si>
  <si>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</si>
  <si>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</si>
  <si>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</si>
  <si>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</si>
  <si>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</si>
  <si>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</si>
  <si>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</si>
  <si>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</si>
  <si>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</si>
  <si>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</si>
  <si>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</si>
  <si>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</si>
  <si>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</si>
  <si>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</si>
  <si>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</si>
  <si>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</si>
  <si>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</si>
  <si>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</si>
  <si>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</si>
  <si>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</si>
  <si>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</si>
  <si>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</si>
  <si>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</si>
  <si>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</si>
  <si>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</si>
  <si>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</si>
  <si>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</si>
  <si>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</si>
  <si>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</si>
  <si>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</si>
  <si>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</si>
  <si>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</si>
  <si>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</si>
  <si>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</si>
  <si>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</si>
  <si>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</si>
  <si>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</si>
  <si>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</si>
  <si>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</si>
  <si>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</si>
  <si>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</si>
  <si>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</si>
  <si>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</si>
  <si>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</si>
  <si>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</si>
  <si>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</si>
  <si>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</si>
  <si>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</si>
  <si>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</si>
  <si>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</si>
  <si>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</si>
  <si>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</si>
  <si>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</si>
  <si>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</si>
  <si>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</si>
  <si>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</si>
  <si>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</si>
  <si>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</si>
  <si>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</si>
  <si>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</si>
  <si>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</si>
  <si>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</si>
  <si>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</si>
  <si>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</si>
  <si>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</si>
  <si>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</si>
  <si>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</si>
  <si>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</si>
  <si>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</si>
  <si>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</si>
  <si>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</si>
  <si>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</si>
  <si>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</si>
  <si>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</si>
  <si>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</si>
  <si>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</si>
  <si>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</si>
  <si>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</si>
  <si>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</si>
  <si>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</si>
  <si>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</si>
  <si>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</si>
  <si>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</si>
  <si>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</si>
  <si>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</si>
  <si>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</si>
  <si>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</si>
  <si>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</si>
  <si>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</si>
  <si>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</si>
  <si>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</si>
  <si>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</si>
  <si>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</si>
  <si>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</si>
  <si>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</si>
  <si>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</si>
  <si>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</si>
  <si>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</si>
  <si>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</si>
  <si>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</si>
  <si>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</si>
  <si>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</si>
  <si>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</si>
  <si>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</si>
  <si>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</si>
  <si>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</si>
  <si>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</si>
  <si>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</si>
  <si>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</si>
  <si>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</si>
  <si>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</si>
  <si>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</si>
  <si>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</si>
  <si>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</si>
  <si>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</si>
  <si>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</si>
  <si>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</si>
  <si>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</si>
  <si>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</si>
  <si>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</si>
  <si>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</si>
  <si>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</si>
  <si>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</si>
  <si>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</si>
  <si>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</si>
  <si>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</si>
  <si>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</si>
  <si>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</si>
  <si>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</si>
  <si>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</si>
  <si>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</si>
  <si>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</si>
  <si>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</si>
  <si>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</si>
  <si>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</si>
  <si>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</si>
  <si>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</si>
  <si>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</si>
  <si>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</si>
  <si>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</si>
  <si>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</si>
  <si>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</si>
  <si>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</si>
  <si>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</si>
  <si>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</si>
  <si>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</si>
  <si>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</si>
  <si>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</si>
  <si>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</si>
  <si>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</si>
  <si>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</si>
  <si>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</si>
  <si>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</si>
  <si>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</si>
  <si>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</si>
  <si>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</si>
  <si>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</si>
  <si>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</si>
  <si>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</si>
  <si>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</si>
  <si>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</si>
  <si>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</si>
  <si>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</si>
  <si>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</si>
  <si>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</si>
  <si>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</si>
  <si>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</si>
  <si>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</si>
  <si>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</si>
  <si>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</si>
  <si>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</si>
  <si>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</si>
  <si>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</si>
  <si>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</si>
  <si>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</si>
  <si>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</si>
  <si>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</si>
  <si>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</si>
  <si>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</si>
  <si>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</si>
  <si>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</si>
  <si>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</si>
  <si>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</si>
  <si>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</si>
  <si>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</si>
  <si>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</si>
  <si>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</si>
  <si>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</si>
  <si>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</si>
  <si>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</si>
  <si>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</si>
  <si>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</si>
  <si>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</si>
  <si>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</si>
  <si>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</si>
  <si>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</si>
  <si>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</si>
  <si>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</si>
  <si>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</si>
  <si>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</si>
  <si>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</si>
  <si>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</si>
  <si>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</si>
  <si>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</si>
  <si>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</si>
  <si>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</si>
  <si>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</si>
  <si>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</si>
  <si>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</si>
  <si>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</si>
  <si>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</si>
  <si>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</si>
  <si>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</si>
  <si>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</si>
  <si>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</si>
  <si>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</si>
  <si>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</si>
  <si>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</si>
  <si>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</si>
  <si>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</si>
  <si>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</si>
  <si>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</si>
  <si>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</si>
  <si>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</si>
  <si>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</si>
  <si>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</si>
  <si>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</si>
  <si>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</si>
  <si>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</si>
  <si>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</si>
  <si>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</si>
  <si>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</si>
  <si>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</si>
  <si>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</si>
  <si>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</si>
  <si>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</si>
  <si>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</si>
  <si>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</si>
  <si>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</si>
  <si>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</si>
  <si>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</si>
  <si>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</si>
  <si>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</si>
  <si>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</si>
  <si>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</si>
  <si>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</si>
  <si>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</si>
  <si>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</si>
  <si>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</si>
  <si>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</si>
  <si>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</si>
  <si>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</si>
  <si>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</si>
  <si>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</si>
  <si>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</si>
  <si>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</si>
  <si>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</si>
  <si>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</si>
  <si>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</si>
  <si>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</si>
  <si>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</si>
  <si>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</si>
  <si>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</si>
  <si>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</si>
  <si>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</si>
  <si>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</si>
  <si>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</si>
  <si>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</si>
  <si>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</si>
  <si>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</si>
  <si>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</si>
  <si>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</si>
  <si>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</si>
  <si>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</si>
  <si>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</si>
  <si>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</si>
  <si>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</si>
  <si>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</si>
  <si>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</si>
  <si>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</si>
  <si>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</si>
  <si>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</si>
  <si>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</si>
  <si>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</si>
  <si>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</si>
  <si>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</si>
  <si>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</si>
  <si>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</si>
  <si>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</si>
  <si>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</si>
  <si>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</si>
  <si>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</si>
  <si>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</si>
  <si>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</si>
  <si>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</si>
  <si>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</si>
  <si>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</si>
  <si>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</si>
  <si>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</si>
  <si>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</si>
  <si>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</si>
  <si>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</si>
  <si>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</si>
  <si>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</si>
  <si>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</si>
  <si>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</si>
  <si>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</si>
  <si>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</si>
  <si>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</si>
  <si>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</si>
  <si>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</si>
  <si>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</si>
  <si>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</si>
  <si>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</si>
  <si>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</si>
  <si>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</si>
  <si>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</si>
  <si>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</si>
  <si>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</si>
  <si>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</si>
  <si>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</si>
  <si>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</si>
  <si>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</si>
  <si>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</si>
  <si>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</si>
  <si>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</si>
  <si>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</si>
  <si>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</si>
  <si>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</si>
  <si>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</si>
  <si>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</si>
  <si>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</si>
  <si>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</si>
  <si>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</si>
  <si>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</si>
  <si>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</si>
  <si>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</si>
  <si>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</si>
  <si>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</si>
  <si>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</si>
  <si>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</si>
  <si>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</si>
  <si>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</si>
  <si>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</si>
  <si>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</si>
  <si>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</si>
  <si>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</si>
  <si>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</si>
  <si>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</si>
  <si>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</si>
  <si>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</si>
  <si>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</si>
  <si>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</si>
  <si>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</si>
  <si>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</si>
  <si>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</si>
  <si>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</si>
  <si>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</si>
  <si>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</si>
  <si>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</si>
  <si>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</si>
  <si>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</si>
  <si>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</si>
  <si>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</si>
  <si>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</si>
  <si>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</si>
  <si>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</si>
  <si>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</si>
  <si>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</si>
  <si>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</si>
  <si>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</si>
  <si>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</si>
  <si>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</si>
  <si>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</si>
  <si>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</si>
  <si>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</si>
  <si>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</si>
  <si>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</si>
  <si>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</si>
  <si>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</si>
  <si>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</si>
  <si>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</si>
  <si>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</si>
  <si>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</si>
  <si>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</si>
  <si>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</si>
  <si>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</si>
  <si>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</si>
  <si>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</si>
  <si>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</si>
  <si>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</si>
  <si>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</si>
  <si>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</si>
  <si>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</si>
  <si>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</si>
  <si>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</si>
  <si>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</si>
  <si>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</si>
  <si>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</si>
  <si>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</si>
  <si>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</si>
  <si>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</si>
  <si>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</si>
  <si>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</si>
  <si>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</si>
  <si>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</si>
  <si>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</si>
  <si>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</si>
  <si>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</si>
  <si>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</si>
  <si>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</si>
  <si>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</si>
  <si>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</si>
  <si>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</si>
  <si>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</si>
  <si>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</si>
  <si>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</si>
  <si>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</si>
  <si>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</si>
  <si>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</si>
  <si>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</si>
  <si>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</si>
  <si>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</si>
  <si>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</si>
  <si>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</si>
  <si>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</si>
  <si>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</si>
  <si>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</si>
  <si>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</si>
  <si>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</si>
  <si>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</si>
  <si>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</si>
  <si>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</si>
  <si>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</si>
  <si>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</si>
  <si>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</si>
  <si>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</si>
  <si>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</si>
  <si>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</si>
  <si>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</si>
  <si>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</si>
  <si>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</si>
  <si>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</si>
  <si>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</si>
  <si>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</si>
  <si>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</si>
  <si>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</si>
  <si>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</si>
  <si>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</si>
  <si>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</si>
  <si>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</si>
  <si>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</si>
  <si>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</si>
  <si>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</si>
  <si>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</si>
  <si>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</si>
  <si>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</si>
  <si>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</si>
  <si>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</si>
  <si>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</si>
  <si>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</si>
  <si>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</si>
  <si>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</si>
  <si>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</si>
  <si>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</si>
  <si>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</si>
  <si>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</si>
  <si>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</si>
  <si>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</si>
  <si>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</si>
  <si>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</si>
  <si>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</si>
  <si>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</si>
  <si>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</si>
  <si>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</si>
  <si>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</si>
  <si>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</si>
  <si>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</si>
  <si>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</si>
  <si>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</si>
  <si>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</si>
  <si>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</si>
  <si>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</si>
  <si>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</si>
  <si>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</si>
  <si>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</si>
  <si>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</si>
  <si>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</si>
  <si>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</si>
  <si>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</si>
  <si>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</si>
  <si>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</si>
  <si>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</si>
  <si>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</si>
  <si>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</si>
  <si>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</si>
  <si>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</si>
  <si>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</si>
  <si>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</si>
  <si>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</si>
  <si>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</si>
  <si>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</si>
  <si>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</si>
  <si>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</si>
  <si>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</si>
  <si>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</si>
  <si>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</si>
  <si>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</si>
  <si>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</si>
  <si>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</si>
  <si>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</si>
  <si>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</si>
  <si>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</si>
  <si>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</si>
  <si>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</si>
  <si>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</si>
  <si>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</si>
  <si>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</si>
  <si>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</si>
  <si>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</si>
  <si>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</si>
  <si>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</si>
  <si>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</si>
  <si>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</si>
  <si>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</si>
  <si>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</si>
  <si>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</si>
  <si>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</si>
  <si>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</si>
  <si>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</si>
  <si>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</si>
  <si>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</si>
  <si>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</si>
  <si>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</si>
  <si>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</si>
  <si>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</si>
  <si>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</si>
  <si>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</si>
  <si>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</si>
  <si>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</si>
  <si>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</si>
  <si>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</si>
  <si>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</si>
  <si>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</si>
  <si>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</si>
  <si>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</si>
  <si>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</si>
  <si>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</si>
  <si>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</si>
  <si>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</si>
  <si>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</si>
  <si>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</si>
  <si>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</si>
  <si>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</si>
  <si>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</si>
  <si>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</si>
  <si>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</si>
  <si>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</si>
  <si>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</si>
  <si>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</si>
  <si>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</si>
  <si>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</si>
  <si>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</si>
  <si>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</si>
  <si>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</si>
  <si>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</si>
  <si>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</si>
  <si>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</si>
  <si>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</si>
  <si>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</si>
  <si>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</si>
  <si>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</si>
  <si>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</si>
  <si>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</si>
  <si>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</si>
  <si>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</si>
  <si>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</si>
  <si>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</si>
  <si>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</si>
  <si>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</si>
  <si>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</si>
  <si>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</si>
  <si>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</si>
  <si>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</si>
  <si>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</si>
  <si>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</si>
  <si>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</si>
  <si>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</si>
  <si>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</si>
  <si>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</si>
  <si>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</si>
  <si>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</si>
  <si>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</si>
  <si>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</si>
  <si>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</si>
  <si>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</si>
  <si>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</si>
  <si>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</si>
  <si>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</si>
  <si>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</si>
  <si>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</si>
  <si>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</si>
  <si>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</si>
  <si>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</si>
  <si>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</si>
  <si>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</si>
  <si>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</si>
  <si>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</si>
  <si>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</si>
  <si>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</si>
  <si>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</si>
  <si>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</si>
  <si>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</si>
  <si>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</si>
  <si>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</si>
  <si>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</si>
  <si>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</si>
  <si>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</si>
  <si>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</si>
  <si>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</si>
  <si>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</si>
  <si>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</si>
  <si>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</si>
  <si>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</si>
  <si>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</si>
  <si>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</si>
  <si>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</si>
  <si>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</si>
  <si>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</si>
  <si>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</si>
  <si>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</si>
  <si>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</si>
  <si>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</si>
  <si>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</si>
  <si>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</si>
  <si>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</si>
  <si>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</si>
  <si>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</si>
  <si>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</si>
  <si>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</si>
  <si>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</si>
  <si>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</si>
  <si>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</si>
  <si>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</si>
  <si>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</si>
  <si>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</si>
  <si>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</si>
  <si>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</si>
  <si>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</si>
  <si>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</si>
  <si>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</si>
  <si>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</si>
  <si>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</si>
  <si>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</si>
  <si>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</si>
  <si>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</si>
  <si>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</si>
  <si>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</si>
  <si>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</si>
  <si>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</si>
  <si>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</si>
  <si>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</si>
  <si>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</si>
  <si>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</si>
  <si>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</si>
  <si>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</si>
  <si>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</si>
  <si>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</si>
  <si>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</si>
  <si>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</si>
  <si>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</si>
  <si>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</si>
  <si>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</si>
  <si>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</si>
  <si>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</si>
  <si>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</si>
  <si>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</si>
  <si>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</si>
  <si>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</si>
  <si>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</si>
  <si>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</si>
  <si>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</si>
  <si>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</si>
  <si>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</si>
  <si>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</si>
  <si>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</si>
  <si>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</si>
  <si>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</si>
  <si>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</si>
  <si>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</si>
  <si>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</si>
  <si>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</si>
  <si>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</si>
  <si>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</si>
  <si>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</si>
  <si>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</si>
  <si>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</si>
  <si>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</si>
  <si>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</si>
  <si>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</si>
  <si>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</si>
  <si>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</si>
  <si>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</si>
  <si>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</si>
  <si>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</si>
  <si>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</si>
  <si>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</si>
  <si>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</si>
  <si>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</si>
  <si>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</si>
  <si>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</si>
  <si>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</si>
  <si>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</si>
  <si>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</si>
  <si>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</si>
  <si>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</si>
  <si>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</si>
  <si>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</si>
  <si>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</si>
  <si>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</si>
  <si>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</si>
  <si>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</si>
  <si>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</si>
  <si>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</si>
  <si>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</si>
  <si>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</si>
  <si>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</si>
  <si>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</si>
  <si>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</si>
  <si>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</si>
  <si>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</si>
  <si>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</si>
  <si>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</si>
  <si>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</si>
  <si>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</si>
  <si>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</si>
  <si>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</si>
  <si>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</si>
  <si>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</si>
  <si>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</si>
  <si>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</si>
  <si>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</si>
  <si>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</si>
  <si>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</si>
  <si>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</si>
  <si>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</si>
  <si>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</si>
  <si>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</si>
  <si>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</si>
  <si>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</si>
  <si>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</si>
  <si>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</si>
  <si>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</si>
  <si>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</si>
  <si>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</si>
  <si>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</si>
  <si>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</si>
  <si>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</si>
  <si>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</si>
  <si>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</si>
  <si>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</si>
  <si>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</si>
  <si>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</si>
  <si>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</si>
  <si>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</si>
  <si>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</si>
  <si>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</si>
  <si>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</si>
  <si>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</si>
  <si>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</si>
  <si>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</si>
  <si>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</si>
  <si>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</si>
  <si>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</si>
  <si>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</si>
  <si>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</si>
  <si>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</si>
  <si>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</si>
  <si>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</si>
  <si>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</si>
  <si>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</si>
  <si>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</si>
  <si>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</si>
  <si>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</si>
  <si>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</si>
  <si>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</si>
  <si>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</si>
  <si>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</si>
  <si>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</si>
  <si>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</si>
  <si>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</si>
  <si>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</si>
  <si>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</si>
  <si>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</si>
  <si>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</si>
  <si>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</si>
  <si>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</si>
  <si>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</si>
  <si>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</si>
  <si>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</si>
  <si>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</si>
  <si>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</si>
  <si>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</si>
  <si>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</si>
  <si>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</si>
  <si>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</si>
  <si>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</si>
  <si>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</si>
  <si>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</si>
  <si>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</si>
  <si>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</si>
  <si>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</si>
  <si>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</si>
  <si>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</si>
  <si>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</si>
  <si>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</si>
  <si>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</si>
  <si>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</si>
  <si>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</si>
  <si>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</si>
  <si>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</si>
  <si>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</si>
  <si>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</si>
  <si>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</si>
  <si>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</si>
  <si>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</si>
  <si>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</si>
  <si>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</si>
  <si>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</si>
  <si>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</si>
  <si>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</si>
  <si>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</si>
  <si>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</si>
  <si>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</si>
  <si>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</si>
  <si>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</si>
  <si>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</si>
  <si>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</si>
  <si>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</si>
  <si>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</si>
  <si>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</si>
  <si>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</si>
  <si>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</si>
  <si>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</si>
  <si>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</si>
  <si>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</si>
  <si>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</si>
  <si>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</si>
  <si>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</si>
  <si>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</si>
  <si>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</si>
  <si>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</si>
  <si>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</si>
  <si>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</si>
  <si>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</si>
  <si>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</si>
  <si>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</si>
  <si>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</si>
  <si>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</si>
  <si>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</si>
  <si>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</si>
  <si>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</si>
  <si>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</si>
  <si>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</si>
  <si>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</si>
  <si>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</si>
  <si>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</si>
  <si>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</si>
  <si>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</si>
  <si>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</si>
  <si>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</si>
  <si>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</si>
  <si>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</si>
  <si>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</si>
  <si>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</si>
  <si>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</si>
  <si>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</si>
  <si>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</si>
  <si>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</si>
  <si>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</si>
  <si>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</si>
  <si>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</si>
  <si>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</si>
  <si>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</si>
  <si>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</si>
  <si>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</si>
  <si>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</si>
  <si>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</si>
  <si>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</si>
  <si>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</si>
  <si>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</si>
  <si>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</si>
  <si>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</si>
  <si>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</si>
  <si>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</si>
  <si>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</si>
  <si>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</si>
  <si>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</si>
  <si>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</si>
  <si>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</si>
  <si>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</si>
  <si>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</si>
  <si>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</si>
  <si>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</si>
  <si>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</si>
  <si>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</si>
  <si>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</si>
  <si>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</si>
  <si>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</si>
  <si>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</si>
  <si>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</si>
  <si>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</si>
  <si>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</si>
  <si>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</si>
  <si>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</si>
  <si>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</si>
  <si>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</si>
  <si>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</si>
  <si>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</si>
  <si>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</si>
  <si>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</si>
  <si>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</si>
  <si>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</si>
  <si>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</si>
  <si>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</si>
  <si>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</si>
  <si>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</si>
  <si>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</si>
  <si>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</si>
  <si>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</si>
  <si>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</si>
  <si>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</si>
  <si>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</si>
  <si>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</si>
  <si>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</si>
  <si>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</si>
  <si>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</si>
  <si>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</si>
  <si>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</si>
  <si>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</si>
  <si>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</si>
  <si>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</si>
  <si>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</si>
  <si>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</si>
  <si>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</si>
  <si>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</si>
  <si>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</si>
  <si>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</si>
  <si>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</si>
  <si>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</si>
  <si>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</si>
  <si>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</si>
  <si>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</si>
  <si>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</si>
  <si>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</si>
  <si>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</si>
  <si>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</si>
  <si>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</si>
  <si>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</si>
  <si>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</si>
  <si>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</si>
  <si>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</si>
  <si>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</si>
  <si>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</si>
  <si>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</si>
  <si>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</si>
  <si>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</si>
  <si>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</si>
  <si>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</si>
  <si>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</si>
  <si>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</si>
  <si>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</si>
  <si>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</si>
  <si>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</si>
  <si>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</si>
  <si>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</si>
  <si>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</si>
  <si>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</si>
  <si>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</si>
  <si>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</si>
  <si>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</si>
  <si>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</si>
  <si>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</si>
  <si>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</si>
  <si>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</si>
  <si>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</si>
  <si>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</si>
  <si>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</si>
  <si>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</si>
  <si>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</si>
  <si>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</si>
  <si>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</si>
  <si>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</si>
  <si>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</si>
  <si>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</si>
  <si>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</si>
  <si>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</si>
  <si>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</si>
  <si>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</si>
  <si>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</si>
  <si>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</si>
  <si>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</si>
  <si>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</si>
  <si>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</si>
  <si>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</si>
  <si>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</si>
  <si>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</si>
  <si>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</si>
  <si>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</si>
  <si>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</si>
  <si>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</si>
  <si>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</si>
  <si>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</si>
  <si>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</si>
  <si>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</si>
  <si>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</si>
  <si>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</si>
  <si>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</si>
  <si>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</si>
  <si>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</si>
  <si>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</si>
  <si>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</si>
  <si>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</si>
  <si>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</si>
  <si>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</si>
  <si>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</si>
  <si>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</si>
  <si>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</si>
  <si>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</si>
  <si>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</si>
  <si>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</si>
  <si>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</si>
  <si>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</si>
  <si>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</si>
  <si>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</si>
  <si>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</si>
  <si>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</si>
  <si>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</si>
  <si>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</si>
  <si>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</si>
  <si>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</si>
  <si>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</si>
  <si>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</si>
  <si>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</si>
  <si>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</si>
  <si>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</si>
  <si>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</si>
  <si>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</si>
  <si>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</si>
  <si>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</si>
  <si>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</si>
  <si>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</si>
  <si>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</si>
  <si>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</si>
  <si>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</si>
  <si>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</si>
  <si>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</si>
  <si>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</si>
  <si>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</si>
  <si>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</si>
  <si>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</si>
  <si>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</si>
  <si>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</si>
  <si>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</si>
  <si>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</si>
  <si>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</si>
  <si>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</si>
  <si>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</si>
  <si>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</si>
  <si>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</si>
  <si>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</si>
  <si>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</si>
  <si>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</si>
  <si>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</si>
  <si>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</si>
  <si>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</si>
  <si>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</si>
  <si>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</si>
  <si>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</si>
  <si>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</si>
  <si>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</si>
  <si>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</si>
  <si>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</si>
  <si>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</si>
  <si>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</si>
  <si>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</si>
  <si>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</si>
  <si>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</si>
  <si>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</si>
  <si>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</si>
  <si>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</si>
  <si>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</si>
  <si>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</si>
  <si>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</si>
  <si>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</si>
  <si>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</si>
  <si>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</si>
  <si>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</si>
  <si>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</si>
  <si>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</si>
  <si>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</si>
  <si>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</si>
  <si>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</si>
  <si>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</si>
  <si>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</si>
  <si>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</si>
  <si>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</si>
  <si>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</si>
  <si>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</si>
  <si>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</si>
  <si>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</si>
  <si>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</si>
  <si>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</si>
  <si>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</si>
  <si>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</si>
  <si>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</si>
  <si>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</si>
  <si>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</si>
  <si>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</si>
  <si>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</si>
  <si>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</si>
  <si>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</si>
  <si>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</si>
  <si>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</si>
  <si>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</si>
  <si>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</si>
  <si>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</si>
  <si>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</si>
  <si>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</si>
  <si>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</si>
  <si>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</si>
  <si>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</si>
  <si>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</si>
  <si>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</si>
  <si>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</si>
  <si>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</si>
  <si>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</si>
  <si>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</si>
  <si>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</si>
  <si>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</si>
  <si>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</si>
  <si>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</si>
  <si>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</si>
  <si>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</si>
  <si>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</si>
  <si>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</si>
  <si>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</si>
  <si>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</si>
  <si>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</si>
  <si>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</si>
  <si>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</si>
  <si>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</si>
  <si>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</si>
  <si>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</si>
  <si>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</si>
  <si>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</si>
  <si>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</si>
  <si>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</si>
  <si>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</si>
  <si>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</si>
  <si>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</si>
  <si>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</si>
  <si>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</si>
  <si>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</si>
  <si>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</si>
  <si>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</si>
  <si>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</si>
  <si>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</si>
  <si>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</si>
  <si>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</si>
  <si>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</si>
  <si>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</si>
  <si>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</si>
  <si>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</si>
  <si>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</si>
  <si>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</si>
  <si>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</si>
  <si>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</si>
  <si>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</si>
  <si>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</si>
  <si>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</si>
  <si>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</si>
  <si>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</si>
  <si>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</si>
  <si>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</si>
  <si>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</si>
  <si>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</si>
  <si>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</si>
  <si>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</si>
  <si>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</si>
  <si>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</si>
  <si>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</si>
  <si>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</si>
  <si>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</si>
  <si>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</si>
  <si>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</si>
  <si>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</si>
  <si>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</si>
  <si>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</si>
  <si>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</si>
  <si>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</si>
  <si>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</si>
  <si>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</si>
  <si>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</si>
  <si>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</si>
  <si>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</si>
  <si>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</si>
  <si>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</si>
  <si>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</si>
  <si>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</si>
  <si>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</si>
  <si>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</si>
  <si>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</si>
  <si>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</si>
  <si>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</si>
  <si>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</si>
  <si>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</si>
  <si>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</si>
  <si>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</si>
  <si>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</si>
  <si>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</si>
  <si>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</si>
  <si>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</si>
  <si>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</si>
  <si>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</si>
  <si>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</si>
  <si>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</si>
  <si>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</si>
  <si>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</si>
  <si>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</si>
  <si>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</si>
  <si>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</si>
  <si>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</si>
  <si>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</si>
  <si>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</si>
  <si>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</si>
  <si>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</si>
  <si>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</si>
  <si>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</si>
  <si>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</si>
  <si>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</si>
  <si>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</si>
  <si>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</si>
  <si>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</si>
  <si>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</si>
  <si>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</si>
  <si>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</si>
  <si>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</si>
  <si>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</si>
  <si>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</si>
  <si>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</si>
  <si>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</si>
  <si>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</si>
  <si>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</si>
  <si>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</si>
  <si>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</si>
  <si>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</si>
  <si>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</si>
  <si>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</si>
  <si>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</si>
  <si>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</si>
  <si>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</si>
  <si>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</si>
  <si>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</si>
  <si>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</si>
  <si>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</si>
  <si>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</si>
  <si>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</si>
  <si>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</si>
  <si>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</si>
  <si>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</si>
  <si>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</si>
  <si>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</si>
  <si>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</si>
  <si>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</si>
  <si>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</si>
  <si>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</si>
  <si>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</si>
  <si>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</si>
  <si>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</si>
  <si>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</si>
  <si>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</si>
  <si>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</si>
  <si>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</si>
  <si>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</si>
  <si>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</si>
  <si>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</si>
  <si>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</si>
  <si>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</si>
  <si>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</si>
  <si>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</si>
  <si>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</si>
  <si>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</si>
  <si>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</si>
  <si>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</si>
  <si>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</si>
  <si>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</si>
  <si>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</si>
  <si>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</si>
  <si>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</si>
  <si>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</si>
  <si>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</si>
  <si>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</si>
  <si>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</si>
  <si>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</si>
  <si>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</si>
  <si>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</si>
  <si>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</si>
  <si>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</si>
  <si>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</si>
  <si>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</si>
  <si>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</si>
  <si>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</si>
  <si>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</si>
  <si>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</si>
  <si>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</si>
  <si>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</si>
  <si>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</si>
  <si>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</si>
  <si>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</si>
  <si>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</si>
  <si>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</si>
  <si>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</si>
  <si>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</si>
  <si>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</si>
  <si>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</si>
  <si>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</si>
  <si>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</si>
  <si>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</si>
  <si>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</si>
  <si>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</si>
  <si>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</si>
  <si>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</si>
  <si>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</si>
  <si>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</si>
  <si>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</si>
  <si>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</si>
  <si>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</si>
  <si>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</si>
  <si>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</si>
  <si>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</si>
  <si>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</si>
  <si>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</si>
  <si>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</si>
  <si>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</si>
  <si>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</si>
  <si>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</si>
  <si>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</si>
  <si>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</si>
  <si>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</si>
  <si>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</si>
  <si>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</si>
  <si>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</si>
  <si>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</si>
  <si>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</si>
  <si>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</si>
  <si>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</si>
  <si>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</si>
  <si>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</si>
  <si>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</si>
  <si>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</si>
  <si>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</si>
  <si>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</si>
  <si>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</si>
  <si>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</si>
  <si>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</si>
  <si>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</si>
  <si>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</si>
  <si>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</si>
  <si>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</si>
  <si>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</si>
  <si>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</si>
  <si>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</si>
  <si>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</si>
  <si>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</si>
  <si>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</si>
  <si>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</si>
  <si>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</si>
  <si>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</si>
  <si>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</si>
  <si>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</si>
  <si>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</si>
  <si>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</si>
  <si>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</si>
  <si>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</si>
  <si>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</si>
  <si>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</si>
  <si>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</si>
  <si>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</si>
  <si>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</si>
  <si>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</si>
  <si>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</si>
  <si>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</si>
  <si>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</si>
  <si>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</si>
  <si>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</si>
  <si>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</si>
  <si>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</si>
  <si>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</si>
  <si>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</si>
  <si>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</si>
  <si>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</si>
  <si>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</si>
  <si>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</si>
  <si>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</si>
  <si>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</si>
  <si>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</si>
  <si>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</si>
  <si>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</si>
  <si>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</si>
  <si>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</si>
  <si>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</si>
  <si>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</si>
  <si>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</si>
  <si>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</si>
  <si>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</si>
  <si>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</si>
  <si>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</si>
  <si>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</si>
  <si>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</si>
  <si>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</si>
  <si>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</si>
  <si>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</si>
  <si>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</si>
  <si>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</si>
  <si>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</si>
  <si>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</si>
  <si>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</si>
  <si>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</si>
  <si>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</si>
  <si>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</si>
  <si>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</si>
  <si>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</si>
  <si>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</si>
  <si>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</si>
  <si>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</si>
  <si>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</si>
  <si>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</si>
  <si>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</si>
  <si>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</si>
  <si>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</si>
  <si>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</si>
  <si>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</si>
  <si>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</si>
  <si>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</si>
  <si>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</si>
  <si>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</si>
  <si>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</si>
  <si>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</si>
  <si>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</si>
  <si>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</si>
  <si>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</si>
  <si>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</si>
  <si>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</si>
  <si>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</si>
  <si>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</si>
  <si>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</si>
  <si>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</si>
  <si>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</si>
  <si>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</si>
  <si>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</si>
  <si>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</si>
  <si>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</si>
  <si>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</si>
  <si>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</si>
  <si>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</si>
  <si>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</si>
  <si>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</si>
  <si>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</si>
  <si>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</si>
  <si>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</si>
  <si>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</si>
  <si>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</si>
  <si>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</si>
  <si>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</si>
  <si>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</si>
  <si>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</si>
  <si>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</si>
  <si>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</si>
  <si>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</si>
  <si>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</si>
  <si>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</si>
  <si>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</si>
  <si>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</si>
  <si>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</si>
  <si>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</si>
  <si>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</si>
  <si>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</si>
  <si>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</si>
  <si>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</si>
  <si>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</si>
  <si>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</si>
  <si>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</si>
  <si>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</si>
  <si>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</si>
  <si>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</si>
  <si>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</si>
  <si>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</si>
  <si>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</si>
  <si>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</si>
  <si>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</si>
  <si>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</si>
  <si>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</si>
  <si>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</si>
  <si>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</si>
  <si>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</si>
  <si>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</si>
  <si>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</si>
  <si>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</si>
  <si>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</si>
  <si>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</si>
  <si>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</si>
  <si>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</si>
  <si>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</si>
  <si>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</si>
  <si>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</si>
  <si>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</si>
  <si>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</si>
  <si>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</si>
  <si>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</si>
  <si>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</si>
  <si>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</si>
  <si>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</si>
  <si>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</si>
  <si>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</si>
  <si>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</si>
  <si>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</si>
  <si>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</si>
  <si>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</si>
  <si>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</si>
  <si>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</si>
  <si>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</si>
  <si>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</si>
  <si>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</si>
  <si>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</si>
  <si>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</si>
  <si>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</si>
  <si>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</si>
  <si>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</si>
  <si>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</si>
  <si>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</si>
  <si>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</si>
  <si>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</si>
  <si>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</si>
  <si>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</si>
  <si>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</si>
  <si>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</si>
  <si>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</si>
  <si>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</si>
  <si>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</si>
  <si>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</si>
  <si>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</si>
  <si>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</si>
  <si>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</si>
  <si>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</si>
  <si>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</si>
  <si>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</si>
  <si>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</si>
  <si>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</si>
  <si>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</si>
  <si>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</si>
  <si>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</si>
  <si>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</si>
  <si>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</si>
  <si>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</si>
  <si>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</si>
  <si>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</si>
  <si>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</si>
  <si>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</si>
  <si>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</si>
  <si>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</si>
  <si>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</si>
  <si>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</si>
  <si>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</si>
  <si>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</si>
  <si>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</si>
  <si>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</si>
  <si>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</si>
  <si>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</si>
  <si>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</si>
  <si>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</si>
  <si>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</si>
  <si>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</si>
  <si>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</si>
  <si>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</si>
  <si>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</si>
  <si>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</si>
  <si>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</si>
  <si>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</si>
  <si>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</si>
  <si>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</si>
  <si>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</si>
  <si>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</si>
  <si>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</si>
  <si>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</si>
  <si>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</si>
  <si>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</si>
  <si>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</si>
  <si>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</si>
  <si>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</si>
  <si>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</si>
  <si>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</si>
  <si>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</si>
  <si>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</si>
  <si>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</si>
  <si>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</si>
  <si>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</si>
  <si>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</si>
  <si>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</si>
  <si>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</si>
  <si>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</si>
  <si>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</si>
  <si>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</si>
  <si>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</si>
  <si>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</si>
  <si>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</si>
  <si>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</si>
  <si>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</si>
  <si>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</si>
  <si>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</si>
  <si>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</si>
  <si>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</si>
  <si>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</si>
  <si>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</si>
  <si>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</si>
  <si>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</si>
  <si>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</si>
  <si>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</si>
  <si>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</si>
  <si>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</si>
  <si>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</si>
  <si>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</si>
  <si>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</si>
  <si>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</si>
  <si>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</si>
  <si>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</si>
  <si>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</si>
  <si>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</si>
  <si>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</si>
  <si>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</si>
  <si>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</si>
  <si>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</si>
  <si>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</si>
  <si>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</si>
  <si>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</si>
  <si>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</si>
  <si>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</si>
  <si>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</si>
  <si>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</si>
  <si>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</si>
  <si>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</si>
  <si>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</si>
  <si>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</si>
  <si>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</si>
  <si>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</si>
  <si>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</si>
  <si>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</si>
  <si>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</si>
  <si>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</si>
  <si>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</si>
  <si>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</si>
  <si>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</si>
  <si>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</si>
  <si>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</si>
  <si>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</si>
  <si>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</si>
  <si>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</si>
  <si>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</si>
  <si>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</si>
  <si>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</si>
  <si>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</si>
  <si>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</si>
  <si>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</si>
  <si>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</si>
  <si>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</si>
  <si>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</si>
  <si>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</si>
  <si>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</si>
  <si>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</si>
  <si>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</si>
  <si>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</si>
  <si>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</si>
  <si>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</si>
  <si>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</si>
  <si>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</si>
  <si>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</si>
  <si>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</si>
  <si>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</si>
  <si>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</si>
  <si>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</si>
  <si>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</si>
  <si>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</si>
  <si>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</si>
  <si>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</si>
  <si>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</si>
  <si>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</si>
  <si>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</si>
  <si>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</si>
  <si>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</si>
  <si>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</si>
  <si>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</si>
  <si>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</si>
  <si>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</si>
  <si>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</si>
  <si>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</si>
  <si>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</si>
  <si>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</si>
  <si>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</si>
  <si>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</si>
  <si>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</si>
  <si>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</si>
  <si>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</si>
  <si>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</si>
  <si>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</si>
  <si>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</si>
  <si>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</si>
  <si>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</si>
  <si>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</si>
  <si>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</si>
  <si>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</si>
  <si>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</si>
  <si>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</si>
  <si>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</si>
  <si>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</si>
  <si>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</si>
  <si>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</si>
  <si>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</si>
  <si>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</si>
  <si>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</si>
  <si>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</si>
  <si>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</si>
  <si>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</si>
  <si>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</si>
  <si>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</si>
  <si>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</si>
  <si>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</si>
  <si>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</si>
  <si>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</si>
  <si>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</si>
  <si>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</si>
  <si>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</si>
  <si>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</si>
  <si>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</si>
  <si>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</si>
  <si>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</si>
  <si>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</si>
  <si>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</si>
  <si>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</si>
  <si>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</si>
  <si>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</si>
  <si>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</si>
  <si>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</si>
  <si>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</si>
  <si>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</si>
  <si>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</si>
  <si>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</si>
  <si>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</si>
  <si>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</si>
  <si>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</si>
  <si>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</si>
  <si>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</si>
  <si>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</si>
  <si>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</si>
  <si>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</si>
  <si>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</si>
  <si>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</si>
  <si>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</si>
  <si>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</si>
  <si>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</si>
  <si>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</si>
  <si>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</si>
  <si>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</si>
  <si>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</si>
  <si>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</si>
  <si>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</si>
  <si>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</si>
  <si>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</si>
  <si>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</si>
  <si>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</si>
  <si>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</si>
  <si>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</si>
  <si>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</si>
  <si>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</si>
  <si>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</si>
  <si>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</si>
  <si>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</si>
  <si>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</si>
  <si>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</si>
  <si>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</si>
  <si>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</si>
  <si>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</si>
  <si>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</si>
  <si>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</si>
  <si>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</si>
  <si>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</si>
  <si>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</si>
  <si>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</si>
  <si>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</si>
  <si>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</si>
  <si>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</si>
  <si>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</si>
  <si>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</si>
  <si>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</si>
  <si>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</si>
  <si>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</si>
  <si>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</si>
  <si>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</si>
  <si>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</si>
  <si>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</si>
  <si>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</si>
  <si>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</si>
  <si>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</si>
  <si>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</si>
  <si>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</si>
  <si>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</si>
  <si>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</si>
  <si>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</si>
  <si>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</si>
  <si>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</si>
  <si>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</si>
  <si>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</si>
  <si>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</si>
  <si>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</si>
  <si>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</si>
  <si>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</si>
  <si>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</si>
  <si>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</si>
  <si>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</si>
  <si>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</si>
  <si>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</si>
  <si>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</si>
  <si>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</si>
  <si>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</si>
  <si>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</si>
  <si>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</si>
  <si>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</si>
  <si>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</si>
  <si>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</si>
  <si>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</si>
  <si>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</si>
  <si>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</si>
  <si>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</si>
  <si>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</si>
  <si>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</si>
  <si>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</si>
  <si>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</si>
  <si>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</si>
  <si>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</si>
  <si>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</si>
  <si>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</si>
  <si>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</si>
  <si>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</si>
  <si>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</si>
  <si>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</si>
  <si>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</si>
  <si>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</si>
  <si>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</si>
  <si>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</si>
  <si>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</si>
  <si>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</si>
  <si>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</si>
  <si>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</si>
  <si>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</si>
  <si>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</si>
  <si>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</si>
  <si>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</si>
  <si>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</si>
  <si>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</si>
  <si>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</si>
  <si>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</si>
  <si>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</si>
  <si>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</si>
  <si>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</si>
  <si>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</si>
  <si>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</si>
  <si>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</si>
  <si>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</si>
  <si>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</si>
  <si>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</si>
  <si>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</si>
  <si>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</si>
  <si>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</si>
  <si>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</si>
  <si>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</si>
  <si>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</si>
  <si>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</si>
  <si>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</si>
  <si>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</si>
  <si>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</si>
  <si>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</si>
  <si>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</si>
  <si>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</si>
  <si>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</si>
  <si>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</si>
  <si>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</si>
  <si>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</si>
  <si>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</si>
  <si>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</si>
  <si>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</si>
  <si>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</si>
  <si>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</si>
  <si>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</si>
  <si>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</si>
  <si>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</si>
  <si>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</si>
  <si>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</si>
  <si>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</si>
  <si>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</si>
  <si>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</si>
  <si>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</si>
  <si>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</si>
  <si>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</si>
  <si>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</si>
  <si>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</si>
  <si>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</si>
  <si>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</si>
  <si>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</si>
  <si>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</si>
  <si>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</si>
  <si>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</si>
  <si>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</si>
  <si>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</si>
  <si>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</si>
  <si>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</si>
  <si>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</si>
  <si>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</si>
  <si>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</si>
  <si>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</si>
  <si>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</si>
  <si>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</si>
  <si>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</si>
  <si>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</si>
  <si>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</si>
  <si>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</si>
  <si>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</si>
  <si>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</si>
  <si>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</si>
  <si>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</si>
  <si>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</si>
  <si>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</si>
  <si>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</si>
  <si>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</si>
  <si>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</si>
  <si>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</si>
  <si>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</si>
  <si>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</si>
  <si>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</si>
  <si>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</si>
  <si>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</si>
  <si>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</si>
  <si>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</si>
  <si>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</si>
  <si>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</si>
  <si>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</si>
  <si>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</si>
  <si>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</si>
  <si>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</si>
  <si>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</si>
  <si>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</si>
  <si>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</si>
  <si>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</si>
  <si>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</si>
  <si>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</si>
  <si>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</si>
  <si>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</si>
  <si>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</si>
  <si>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</si>
  <si>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</si>
  <si>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</si>
  <si>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</si>
  <si>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</si>
  <si>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</si>
  <si>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</si>
  <si>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</si>
  <si>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</si>
  <si>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</si>
  <si>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</si>
  <si>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</si>
  <si>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</si>
  <si>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</si>
  <si>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</si>
  <si>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</si>
  <si>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</si>
  <si>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</si>
  <si>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</si>
  <si>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</si>
  <si>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</si>
  <si>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</si>
  <si>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</si>
  <si>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</si>
  <si>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</si>
  <si>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</si>
  <si>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</si>
  <si>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</si>
  <si>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</si>
  <si>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</si>
  <si>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</si>
  <si>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</si>
  <si>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</si>
  <si>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</si>
  <si>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</si>
  <si>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</si>
  <si>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</si>
  <si>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</si>
  <si>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</si>
  <si>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</si>
  <si>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</si>
  <si>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</si>
  <si>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</si>
  <si>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</si>
  <si>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</si>
  <si>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</si>
  <si>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</si>
  <si>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</si>
  <si>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</si>
  <si>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</si>
  <si>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</si>
  <si>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</si>
  <si>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</si>
  <si>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</si>
  <si>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</si>
  <si>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</si>
  <si>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</si>
  <si>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</si>
  <si>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</si>
  <si>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</si>
  <si>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</si>
  <si>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</si>
  <si>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</si>
  <si>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</si>
  <si>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</si>
  <si>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</si>
  <si>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</si>
  <si>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</si>
  <si>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</si>
  <si>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</si>
  <si>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</si>
  <si>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</si>
  <si>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</si>
  <si>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</si>
  <si>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</si>
  <si>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</si>
  <si>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</si>
  <si>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</si>
  <si>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</si>
  <si>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</si>
  <si>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</si>
  <si>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</si>
  <si>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</si>
  <si>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</si>
  <si>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</si>
  <si>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</si>
  <si>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</si>
  <si>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</si>
  <si>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</si>
  <si>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</si>
  <si>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</si>
  <si>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</si>
  <si>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</si>
  <si>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</si>
  <si>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</si>
  <si>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</si>
  <si>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</si>
  <si>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</si>
  <si>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</si>
  <si>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</si>
  <si>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</si>
  <si>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</si>
  <si>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</si>
  <si>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</si>
  <si>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</si>
  <si>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</si>
  <si>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</si>
  <si>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</si>
  <si>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</si>
  <si>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</si>
  <si>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</si>
  <si>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</si>
  <si>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</si>
  <si>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</si>
  <si>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</si>
  <si>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</si>
  <si>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</si>
  <si>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</si>
  <si>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</si>
  <si>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</si>
  <si>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</si>
  <si>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</si>
  <si>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</si>
  <si>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</si>
  <si>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</si>
  <si>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</si>
  <si>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</si>
  <si>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</si>
  <si>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</si>
  <si>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</si>
  <si>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</si>
  <si>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</si>
  <si>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</si>
  <si>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</si>
  <si>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</si>
  <si>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</si>
  <si>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</si>
  <si>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</si>
  <si>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</si>
  <si>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</si>
  <si>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</si>
  <si>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</si>
  <si>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</si>
  <si>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</si>
  <si>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</si>
  <si>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</si>
  <si>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</si>
  <si>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</si>
  <si>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</si>
  <si>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</si>
  <si>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</si>
  <si>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</si>
  <si>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</si>
  <si>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</si>
  <si>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</si>
  <si>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</si>
  <si>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</si>
  <si>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</si>
  <si>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</si>
  <si>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</si>
  <si>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</si>
  <si>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</si>
  <si>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</si>
  <si>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</si>
  <si>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</si>
  <si>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</si>
  <si>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</si>
  <si>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</si>
  <si>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</si>
  <si>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</si>
  <si>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</si>
  <si>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</si>
  <si>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</si>
  <si>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</si>
  <si>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</si>
  <si>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</si>
  <si>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</si>
  <si>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</si>
  <si>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</si>
  <si>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</si>
  <si>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</si>
  <si>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</si>
  <si>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</si>
  <si>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</si>
  <si>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</si>
  <si>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</si>
  <si>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</si>
  <si>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</si>
  <si>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</si>
  <si>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</si>
  <si>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</si>
  <si>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</si>
  <si>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</si>
  <si>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</si>
  <si>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</si>
  <si>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</si>
  <si>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</si>
  <si>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</si>
  <si>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</si>
  <si>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</si>
  <si>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</si>
  <si>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</si>
  <si>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</si>
  <si>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</si>
  <si>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</si>
  <si>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</si>
  <si>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</si>
  <si>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</si>
  <si>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</si>
  <si>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</si>
  <si>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</si>
  <si>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</si>
  <si>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</si>
  <si>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</si>
  <si>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</si>
  <si>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</si>
  <si>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</si>
  <si>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</si>
  <si>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</si>
  <si>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</si>
  <si>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</si>
  <si>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</si>
  <si>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</si>
  <si>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</si>
  <si>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</si>
  <si>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</si>
  <si>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</si>
  <si>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</si>
  <si>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</si>
  <si>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</si>
  <si>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</si>
  <si>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</si>
  <si>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</si>
  <si>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</si>
  <si>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</si>
  <si>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</si>
  <si>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</si>
  <si>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</si>
  <si>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</si>
  <si>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</si>
  <si>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</si>
  <si>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</si>
  <si>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</si>
  <si>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</si>
  <si>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</si>
  <si>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</si>
  <si>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</si>
  <si>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</si>
  <si>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</si>
  <si>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</si>
  <si>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</si>
  <si>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</si>
  <si>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</si>
  <si>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</si>
  <si>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</si>
  <si>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</si>
  <si>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</si>
  <si>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</si>
  <si>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</si>
  <si>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</si>
  <si>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</si>
  <si>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</si>
  <si>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</si>
  <si>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</si>
  <si>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</si>
  <si>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</si>
  <si>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</si>
  <si>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</si>
  <si>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</si>
  <si>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</si>
  <si>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</si>
  <si>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</si>
  <si>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</si>
  <si>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</si>
  <si>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</si>
  <si>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</si>
  <si>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</si>
  <si>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</si>
  <si>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</si>
  <si>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</si>
  <si>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</si>
  <si>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</si>
  <si>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</si>
  <si>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</si>
  <si>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</si>
  <si>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</si>
  <si>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</si>
  <si>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</si>
  <si>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</si>
  <si>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</si>
  <si>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</si>
  <si>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</si>
  <si>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</si>
  <si>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</si>
  <si>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</si>
  <si>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</si>
  <si>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</si>
  <si>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</si>
  <si>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</si>
  <si>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</si>
  <si>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</si>
  <si>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</si>
  <si>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</si>
  <si>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</si>
  <si>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</si>
  <si>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</si>
  <si>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</si>
  <si>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</si>
  <si>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</si>
  <si>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</si>
  <si>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</si>
  <si>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</si>
  <si>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</si>
  <si>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</si>
  <si>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</si>
  <si>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</si>
  <si>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</si>
  <si>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</si>
  <si>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</si>
  <si>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</si>
  <si>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</si>
  <si>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</si>
  <si>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</si>
  <si>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</si>
  <si>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</si>
  <si>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</si>
  <si>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</si>
  <si>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</si>
  <si>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</si>
  <si>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</si>
  <si>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</si>
  <si>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</si>
  <si>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</si>
  <si>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</si>
  <si>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</si>
  <si>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</si>
  <si>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</si>
  <si>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</si>
  <si>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</si>
  <si>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</si>
  <si>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</si>
  <si>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</si>
  <si>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</si>
  <si>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</si>
  <si>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</si>
  <si>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</si>
  <si>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</si>
  <si>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</si>
  <si>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</si>
  <si>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</si>
  <si>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</si>
  <si>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</si>
  <si>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</si>
  <si>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</si>
  <si>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</si>
  <si>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</si>
  <si>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</si>
  <si>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</si>
  <si>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</si>
  <si>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</si>
  <si>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</si>
  <si>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</si>
  <si>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</si>
  <si>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</si>
  <si>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</si>
  <si>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</si>
  <si>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</si>
  <si>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</si>
  <si>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</si>
  <si>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</si>
  <si>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</si>
  <si>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</si>
  <si>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</si>
  <si>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</si>
  <si>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</si>
  <si>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</si>
  <si>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</si>
  <si>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</si>
  <si>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</si>
  <si>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</si>
  <si>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</si>
  <si>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</si>
  <si>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</si>
  <si>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</si>
  <si>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</si>
  <si>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</si>
  <si>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</si>
  <si>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</si>
  <si>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</si>
  <si>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</si>
  <si>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</si>
  <si>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</si>
  <si>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</si>
  <si>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</si>
  <si>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</si>
  <si>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</si>
  <si>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</si>
  <si>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</si>
  <si>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</si>
  <si>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</si>
  <si>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</si>
  <si>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</si>
  <si>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</si>
  <si>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</si>
  <si>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</si>
  <si>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</si>
  <si>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</si>
  <si>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</si>
  <si>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</si>
  <si>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</si>
  <si>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</si>
  <si>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</si>
  <si>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</si>
  <si>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</si>
  <si>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</si>
  <si>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</si>
  <si>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</si>
  <si>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</si>
  <si>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</si>
  <si>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</si>
  <si>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</si>
  <si>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</si>
  <si>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</si>
  <si>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</si>
  <si>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</si>
  <si>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</si>
  <si>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</si>
  <si>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</si>
  <si>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</si>
  <si>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</si>
  <si>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</si>
  <si>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</si>
  <si>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</si>
  <si>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</si>
  <si>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</si>
  <si>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</si>
  <si>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</si>
  <si>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</si>
  <si>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</si>
  <si>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</si>
  <si>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</si>
  <si>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</si>
  <si>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</si>
  <si>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</si>
  <si>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</si>
  <si>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</si>
  <si>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</si>
  <si>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</si>
  <si>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</si>
  <si>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</si>
  <si>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</si>
  <si>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</si>
  <si>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</si>
  <si>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</si>
  <si>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</si>
  <si>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</si>
  <si>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</si>
  <si>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</si>
  <si>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</si>
  <si>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</si>
  <si>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</si>
  <si>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</si>
  <si>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</si>
  <si>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</si>
  <si>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</si>
  <si>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</si>
  <si>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</si>
  <si>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</si>
  <si>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</si>
  <si>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</si>
  <si>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</si>
  <si>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</si>
  <si>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</si>
  <si>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</si>
  <si>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</si>
  <si>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</si>
  <si>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</si>
  <si>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</si>
  <si>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</si>
  <si>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</si>
  <si>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</si>
  <si>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</si>
  <si>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</si>
  <si>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</si>
  <si>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</si>
  <si>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</si>
  <si>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</si>
  <si>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</si>
  <si>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</si>
  <si>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</si>
  <si>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</si>
  <si>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</si>
  <si>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</si>
  <si>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</si>
  <si>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</si>
  <si>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</si>
  <si>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</si>
  <si>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</si>
  <si>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</si>
  <si>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</si>
  <si>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</si>
  <si>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</si>
  <si>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</si>
  <si>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</si>
  <si>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</si>
  <si>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</si>
  <si>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</si>
  <si>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</si>
  <si>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</si>
  <si>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</si>
  <si>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</si>
  <si>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</si>
  <si>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</si>
  <si>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</si>
  <si>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</si>
  <si>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</si>
  <si>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</si>
  <si>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</si>
  <si>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</si>
  <si>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</si>
  <si>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</si>
  <si>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</si>
  <si>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</si>
  <si>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</si>
  <si>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</si>
  <si>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</si>
  <si>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</si>
  <si>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</si>
  <si>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</si>
  <si>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</si>
  <si>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</si>
  <si>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</si>
  <si>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</si>
  <si>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</si>
  <si>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</si>
  <si>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</si>
  <si>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</si>
  <si>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</si>
  <si>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</si>
  <si>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</si>
  <si>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</si>
  <si>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</si>
  <si>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</si>
  <si>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</si>
  <si>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</si>
  <si>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</si>
  <si>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</si>
  <si>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</si>
  <si>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</si>
  <si>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</si>
  <si>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</si>
  <si>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</si>
  <si>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</si>
  <si>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</si>
  <si>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</si>
  <si>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</si>
  <si>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</si>
  <si>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</si>
  <si>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</si>
  <si>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</si>
  <si>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</si>
  <si>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</si>
  <si>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</si>
  <si>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</si>
  <si>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</si>
  <si>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</si>
  <si>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</si>
  <si>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</si>
  <si>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</si>
  <si>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</si>
  <si>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</si>
  <si>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</si>
  <si>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</si>
  <si>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</si>
  <si>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</si>
  <si>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</si>
  <si>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</si>
  <si>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</si>
  <si>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</si>
  <si>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</si>
  <si>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</si>
  <si>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</si>
  <si>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</si>
  <si>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</si>
  <si>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</si>
  <si>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</si>
  <si>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</si>
  <si>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</si>
  <si>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</si>
  <si>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</si>
  <si>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</si>
  <si>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</si>
  <si>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</si>
  <si>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</si>
  <si>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</si>
  <si>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</si>
  <si>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</si>
  <si>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</si>
  <si>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</si>
  <si>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</si>
  <si>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</si>
  <si>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</si>
  <si>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</si>
  <si>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</si>
  <si>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</si>
  <si>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</si>
  <si>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</si>
  <si>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</si>
  <si>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</si>
  <si>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</si>
  <si>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</si>
  <si>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</si>
  <si>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</si>
  <si>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</si>
  <si>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</si>
  <si>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</si>
  <si>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</si>
  <si>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</si>
  <si>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</si>
  <si>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</si>
  <si>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</si>
  <si>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</si>
  <si>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</si>
  <si>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</si>
  <si>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</si>
  <si>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</si>
  <si>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</si>
  <si>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</si>
  <si>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</si>
  <si>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</si>
  <si>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</si>
  <si>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</si>
  <si>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</si>
  <si>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</si>
  <si>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</si>
  <si>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</si>
  <si>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</si>
  <si>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</si>
  <si>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</si>
  <si>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</si>
  <si>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</si>
  <si>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</si>
  <si>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</si>
  <si>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</si>
  <si>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</si>
  <si>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</si>
  <si>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</si>
  <si>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</si>
  <si>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</si>
  <si>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</si>
  <si>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</si>
  <si>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</si>
  <si>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</si>
  <si>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</si>
  <si>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</si>
  <si>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</si>
  <si>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</si>
  <si>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</si>
  <si>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</si>
  <si>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</si>
  <si>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</si>
  <si>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</si>
  <si>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</si>
  <si>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</si>
  <si>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</si>
  <si>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</si>
  <si>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</si>
  <si>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</si>
  <si>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</si>
  <si>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</si>
  <si>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</si>
  <si>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</si>
  <si>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</si>
  <si>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</si>
  <si>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</si>
  <si>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</si>
  <si>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</si>
  <si>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</si>
  <si>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</si>
  <si>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</si>
  <si>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</si>
  <si>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</si>
  <si>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</si>
  <si>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</si>
  <si>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</si>
  <si>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</si>
  <si>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</si>
  <si>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</si>
  <si>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</si>
  <si>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</si>
  <si>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</si>
  <si>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</si>
  <si>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</si>
  <si>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</si>
  <si>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</si>
  <si>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</si>
  <si>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</si>
  <si>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</si>
  <si>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</si>
  <si>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</si>
  <si>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</si>
  <si>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</si>
  <si>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</si>
  <si>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</si>
  <si>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</si>
  <si>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</si>
  <si>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</si>
  <si>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</si>
  <si>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</si>
  <si>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</si>
  <si>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</si>
  <si>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</si>
  <si>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</si>
  <si>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</si>
  <si>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</si>
  <si>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</si>
  <si>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</si>
  <si>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</si>
  <si>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</si>
  <si>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</si>
  <si>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</si>
  <si>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</si>
  <si>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</si>
  <si>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</si>
  <si>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</si>
  <si>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</si>
  <si>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</si>
  <si>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</si>
  <si>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</si>
  <si>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</si>
  <si>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</si>
  <si>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</si>
  <si>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</si>
  <si>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</si>
  <si>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</si>
  <si>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</si>
  <si>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</si>
  <si>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</si>
  <si>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</si>
  <si>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</si>
  <si>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</si>
  <si>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</si>
  <si>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</si>
  <si>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</si>
  <si>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</si>
  <si>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</si>
  <si>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</si>
  <si>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</si>
  <si>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</si>
  <si>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</si>
  <si>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</si>
  <si>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</si>
  <si>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</si>
  <si>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</si>
  <si>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</si>
  <si>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</si>
  <si>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</si>
  <si>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</si>
  <si>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</si>
  <si>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</si>
  <si>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</si>
  <si>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</si>
  <si>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</si>
  <si>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</si>
  <si>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</si>
  <si>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</si>
  <si>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</si>
  <si>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</si>
  <si>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</si>
  <si>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</si>
  <si>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</si>
  <si>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</si>
  <si>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</si>
  <si>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</si>
  <si>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</si>
  <si>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</si>
  <si>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</si>
  <si>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</si>
  <si>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</si>
  <si>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</si>
  <si>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</si>
  <si>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</si>
  <si>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</si>
  <si>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</si>
  <si>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</si>
  <si>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</si>
  <si>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</si>
  <si>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</si>
  <si>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</si>
  <si>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</si>
  <si>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</si>
  <si>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</si>
  <si>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</si>
  <si>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</si>
  <si>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</si>
  <si>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</si>
  <si>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</si>
  <si>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</si>
  <si>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</si>
  <si>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</si>
  <si>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</si>
  <si>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</si>
  <si>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</si>
  <si>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</si>
  <si>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</si>
  <si>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</si>
  <si>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</si>
  <si>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</si>
  <si>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</si>
  <si>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</si>
  <si>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</si>
  <si>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</si>
  <si>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</si>
  <si>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</si>
  <si>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</si>
  <si>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</si>
  <si>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</si>
  <si>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</si>
  <si>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</si>
  <si>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</si>
  <si>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</si>
  <si>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</si>
  <si>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</si>
  <si>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</si>
  <si>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</si>
  <si>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</si>
  <si>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</si>
  <si>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</si>
  <si>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</si>
  <si>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</si>
  <si>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</si>
  <si>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</si>
  <si>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</si>
  <si>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</si>
  <si>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</si>
  <si>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</si>
  <si>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</si>
  <si>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</si>
  <si>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</si>
  <si>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</si>
  <si>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</si>
  <si>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</si>
  <si>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</si>
  <si>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</si>
  <si>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</si>
  <si>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</si>
  <si>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</si>
  <si>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</si>
  <si>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</si>
  <si>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</si>
  <si>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</si>
  <si>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</si>
  <si>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</si>
  <si>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</si>
  <si>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</si>
  <si>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</si>
  <si>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</si>
  <si>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</si>
  <si>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</si>
  <si>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</si>
  <si>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</si>
  <si>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</si>
  <si>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</si>
  <si>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</si>
  <si>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</si>
  <si>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</si>
  <si>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</si>
  <si>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</si>
  <si>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</si>
  <si>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</si>
  <si>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</si>
  <si>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</si>
  <si>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</si>
  <si>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</si>
  <si>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</si>
  <si>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</si>
  <si>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</si>
  <si>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</si>
  <si>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</si>
  <si>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</si>
  <si>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</si>
  <si>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</si>
  <si>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</si>
  <si>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</si>
  <si>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</si>
  <si>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</si>
  <si>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</si>
  <si>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</si>
  <si>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</si>
  <si>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</si>
  <si>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</si>
  <si>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</si>
  <si>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</si>
  <si>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</si>
  <si>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</si>
  <si>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</si>
  <si>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</si>
  <si>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</si>
  <si>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</si>
  <si>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</si>
  <si>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</si>
  <si>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</si>
  <si>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</si>
  <si>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</si>
  <si>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</si>
  <si>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</si>
  <si>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</si>
  <si>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</si>
  <si>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</si>
  <si>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</si>
  <si>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</si>
  <si>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</si>
  <si>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</si>
  <si>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</si>
  <si>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</si>
  <si>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</si>
  <si>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</si>
  <si>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</si>
  <si>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</si>
  <si>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</si>
  <si>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</si>
  <si>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</si>
  <si>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</si>
  <si>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</si>
  <si>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</si>
  <si>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</si>
  <si>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</si>
  <si>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</si>
  <si>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</si>
  <si>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</si>
  <si>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</si>
  <si>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</si>
  <si>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</si>
  <si>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</si>
  <si>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</si>
  <si>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</si>
  <si>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</si>
  <si>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</si>
  <si>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</si>
  <si>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</si>
  <si>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</si>
  <si>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</si>
  <si>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</si>
  <si>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</si>
  <si>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</si>
  <si>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</si>
  <si>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</si>
  <si>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</si>
  <si>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</si>
  <si>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</si>
  <si>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</si>
  <si>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</si>
  <si>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</si>
  <si>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</si>
  <si>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</si>
  <si>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</si>
  <si>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</si>
  <si>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</si>
  <si>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</si>
  <si>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</si>
  <si>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</si>
  <si>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</si>
  <si>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</si>
  <si>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</si>
  <si>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</si>
  <si>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</si>
  <si>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</si>
  <si>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</si>
  <si>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</si>
  <si>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</si>
  <si>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</si>
  <si>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</si>
  <si>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</si>
  <si>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</si>
  <si>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</si>
  <si>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</si>
  <si>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</si>
  <si>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</si>
  <si>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</si>
  <si>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</si>
  <si>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</si>
  <si>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</si>
  <si>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</si>
  <si>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</si>
  <si>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</si>
  <si>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</si>
  <si>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</si>
  <si>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</si>
  <si>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</si>
  <si>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</si>
  <si>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</si>
  <si>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</si>
  <si>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</si>
  <si>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</si>
  <si>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</si>
  <si>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</si>
  <si>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</si>
  <si>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</si>
  <si>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</si>
  <si>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</si>
  <si>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</si>
  <si>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</si>
  <si>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</si>
  <si>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</si>
  <si>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</si>
  <si>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</si>
  <si>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</si>
  <si>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</si>
  <si>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</si>
  <si>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</si>
  <si>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</si>
  <si>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</si>
  <si>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</si>
  <si>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</si>
  <si>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</si>
  <si>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</si>
  <si>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</si>
  <si>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</si>
  <si>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</si>
  <si>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</si>
  <si>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</si>
  <si>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</si>
  <si>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</si>
  <si>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</si>
  <si>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</si>
  <si>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</si>
  <si>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</si>
  <si>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</si>
  <si>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</si>
  <si>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</si>
  <si>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</si>
  <si>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</si>
  <si>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</si>
  <si>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</si>
  <si>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</si>
  <si>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</si>
  <si>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</si>
  <si>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</si>
  <si>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</si>
  <si>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</si>
  <si>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</si>
  <si>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</si>
  <si>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</si>
  <si>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</si>
  <si>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</si>
  <si>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</si>
  <si>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</si>
  <si>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</si>
  <si>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</si>
  <si>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</si>
  <si>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</si>
  <si>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</si>
  <si>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</si>
  <si>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</si>
  <si>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</si>
  <si>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</si>
  <si>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</si>
  <si>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</si>
  <si>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</si>
  <si>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</si>
  <si>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</si>
  <si>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</si>
  <si>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</si>
  <si>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</si>
  <si>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</si>
  <si>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</si>
  <si>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</si>
  <si>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</si>
  <si>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</si>
  <si>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</si>
  <si>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</si>
  <si>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</si>
  <si>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</si>
  <si>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</si>
  <si>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</si>
  <si>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</si>
  <si>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</si>
  <si>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</si>
  <si>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</si>
  <si>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</si>
  <si>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</si>
  <si>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</si>
  <si>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</si>
  <si>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</si>
  <si>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</si>
  <si>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</si>
  <si>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</si>
  <si>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</si>
  <si>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</si>
  <si>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</si>
  <si>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</si>
  <si>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</si>
  <si>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</si>
  <si>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</si>
  <si>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</si>
  <si>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</si>
  <si>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</si>
  <si>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</si>
  <si>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</si>
  <si>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</si>
  <si>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</si>
  <si>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</si>
  <si>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</si>
  <si>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</si>
  <si>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</si>
  <si>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</si>
  <si>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</si>
  <si>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</si>
  <si>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</si>
  <si>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</si>
  <si>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</si>
  <si>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</si>
  <si>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</si>
  <si>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</si>
  <si>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</si>
  <si>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</si>
  <si>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</si>
  <si>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</si>
  <si>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</si>
  <si>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</si>
  <si>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</si>
  <si>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</si>
  <si>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</si>
  <si>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</si>
  <si>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</si>
  <si>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</si>
  <si>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</si>
  <si>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</si>
  <si>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</si>
  <si>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</si>
  <si>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</si>
  <si>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</si>
  <si>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</si>
  <si>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</si>
  <si>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</si>
  <si>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</si>
  <si>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</si>
  <si>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</si>
  <si>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</si>
  <si>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</si>
  <si>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</si>
  <si>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</si>
  <si>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</si>
  <si>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</si>
  <si>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</si>
  <si>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</si>
  <si>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</si>
  <si>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</si>
  <si>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</si>
  <si>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</si>
  <si>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</si>
  <si>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</si>
  <si>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</si>
  <si>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</si>
  <si>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</si>
  <si>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</si>
  <si>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</si>
  <si>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</si>
  <si>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</si>
  <si>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</si>
  <si>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</si>
  <si>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</si>
  <si>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</si>
  <si>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</si>
  <si>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</si>
  <si>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</si>
  <si>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</si>
  <si>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</si>
  <si>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</si>
  <si>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</si>
  <si>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</si>
  <si>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</si>
  <si>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</si>
  <si>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</si>
  <si>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</si>
  <si>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</si>
  <si>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</si>
  <si>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</si>
  <si>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</si>
  <si>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</si>
  <si>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</si>
  <si>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</si>
  <si>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</si>
  <si>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</si>
  <si>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</si>
  <si>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</si>
  <si>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</si>
  <si>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</si>
  <si>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</si>
  <si>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</si>
  <si>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</si>
  <si>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</si>
  <si>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</si>
  <si>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</si>
  <si>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</si>
  <si>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</si>
  <si>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</si>
  <si>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</si>
  <si>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</si>
  <si>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</si>
  <si>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</si>
  <si>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</si>
  <si>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</si>
  <si>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</si>
  <si>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</si>
  <si>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</si>
  <si>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</si>
  <si>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</si>
  <si>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</si>
  <si>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</si>
  <si>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</si>
  <si>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</si>
  <si>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</si>
  <si>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</si>
  <si>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</si>
  <si>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</si>
  <si>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</si>
  <si>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</si>
  <si>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</si>
  <si>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</si>
  <si>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</si>
  <si>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</si>
  <si>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</si>
  <si>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</si>
  <si>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</si>
  <si>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</si>
  <si>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</si>
  <si>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</si>
  <si>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</si>
  <si>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</si>
  <si>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</si>
  <si>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</si>
  <si>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</si>
  <si>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</si>
  <si>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</si>
  <si>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</si>
  <si>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</si>
  <si>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</si>
  <si>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</si>
  <si>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</si>
  <si>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</si>
  <si>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</si>
  <si>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</si>
  <si>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</si>
  <si>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</si>
  <si>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</si>
  <si>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</si>
  <si>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</si>
  <si>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</si>
  <si>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</si>
  <si>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</si>
  <si>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</si>
  <si>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</si>
  <si>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</si>
  <si>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</si>
  <si>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</si>
  <si>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</si>
  <si>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</si>
  <si>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</si>
  <si>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</si>
  <si>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</si>
  <si>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</si>
  <si>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</si>
  <si>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</si>
  <si>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</si>
  <si>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</si>
  <si>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</si>
  <si>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</si>
  <si>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</si>
  <si>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</si>
  <si>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</si>
  <si>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</si>
  <si>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</si>
  <si>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</si>
  <si>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</si>
  <si>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</si>
  <si>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</si>
  <si>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</si>
  <si>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</si>
  <si>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</si>
  <si>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</si>
  <si>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</si>
  <si>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</si>
  <si>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</si>
  <si>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</si>
  <si>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</si>
  <si>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</si>
  <si>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</si>
  <si>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</si>
  <si>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</si>
  <si>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</si>
  <si>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</si>
  <si>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</si>
  <si>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</si>
  <si>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</si>
  <si>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</si>
  <si>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</si>
  <si>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</si>
  <si>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</si>
  <si>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</si>
  <si>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</si>
  <si>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</si>
  <si>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</si>
  <si>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</si>
  <si>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</si>
  <si>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</si>
  <si>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</si>
  <si>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</si>
  <si>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</si>
  <si>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</si>
  <si>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</si>
  <si>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</si>
  <si>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</si>
  <si>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</si>
  <si>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</si>
  <si>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</si>
  <si>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</si>
  <si>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</si>
  <si>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</si>
  <si>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</si>
  <si>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</si>
  <si>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</si>
  <si>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</si>
  <si>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</si>
  <si>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</si>
  <si>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</si>
  <si>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</si>
  <si>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</si>
  <si>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</si>
  <si>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</si>
  <si>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</si>
  <si>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</si>
  <si>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</si>
  <si>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</si>
  <si>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</si>
  <si>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</si>
  <si>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</si>
  <si>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</si>
  <si>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</si>
  <si>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</si>
  <si>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</si>
  <si>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</si>
  <si>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</si>
  <si>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</si>
  <si>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</si>
  <si>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</si>
  <si>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</si>
  <si>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</si>
  <si>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</si>
  <si>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</si>
  <si>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</si>
  <si>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</si>
  <si>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</si>
  <si>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</si>
  <si>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</si>
  <si>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</si>
  <si>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</si>
  <si>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</si>
  <si>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</si>
  <si>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</si>
  <si>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</si>
  <si>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</si>
  <si>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</si>
  <si>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</si>
  <si>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</si>
  <si>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</si>
  <si>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</si>
  <si>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</si>
  <si>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</si>
  <si>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</si>
  <si>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</si>
  <si>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</si>
  <si>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</si>
  <si>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</si>
  <si>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</si>
  <si>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</si>
  <si>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</si>
  <si>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</si>
  <si>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</si>
  <si>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</si>
  <si>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</si>
  <si>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</si>
  <si>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</si>
  <si>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</si>
  <si>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</si>
  <si>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</si>
  <si>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</si>
  <si>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</si>
  <si>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</si>
  <si>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</si>
  <si>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</si>
  <si>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</si>
  <si>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</si>
  <si>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</si>
  <si>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</si>
  <si>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</si>
  <si>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</si>
  <si>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</si>
  <si>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</si>
  <si>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</si>
  <si>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</si>
  <si>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</si>
  <si>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</si>
  <si>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</si>
  <si>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</si>
  <si>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</si>
  <si>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</si>
  <si>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</si>
  <si>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</si>
  <si>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</si>
  <si>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</si>
  <si>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</si>
  <si>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</si>
  <si>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</si>
  <si>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</si>
  <si>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</si>
  <si>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</si>
  <si>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</si>
  <si>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</si>
  <si>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</si>
  <si>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</si>
  <si>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</si>
  <si>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</si>
  <si>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</si>
  <si>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</si>
  <si>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</si>
  <si>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</si>
  <si>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</si>
  <si>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</si>
  <si>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</si>
  <si>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</si>
  <si>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</si>
  <si>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</si>
  <si>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</si>
  <si>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</si>
  <si>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</si>
  <si>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</si>
  <si>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</si>
  <si>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</si>
  <si>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</si>
  <si>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</si>
  <si>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</si>
  <si>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</si>
  <si>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</si>
  <si>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</si>
  <si>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</si>
  <si>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</si>
  <si>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</si>
  <si>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</si>
  <si>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</si>
  <si>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</si>
  <si>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</si>
  <si>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</si>
  <si>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</si>
  <si>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</si>
  <si>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</si>
  <si>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</si>
  <si>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</si>
  <si>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</si>
  <si>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</si>
  <si>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</si>
  <si>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</si>
  <si>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</si>
  <si>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</si>
  <si>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</si>
  <si>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</si>
  <si>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</si>
  <si>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</si>
  <si>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</si>
  <si>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</si>
  <si>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</si>
  <si>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</si>
  <si>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</si>
  <si>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</si>
  <si>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</si>
  <si>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</si>
  <si>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</si>
  <si>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</si>
  <si>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</si>
  <si>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</si>
  <si>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</si>
  <si>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</si>
  <si>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</si>
  <si>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</si>
  <si>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</si>
  <si>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</si>
  <si>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</si>
  <si>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</si>
  <si>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</si>
  <si>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</si>
  <si>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</si>
  <si>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</si>
  <si>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</si>
  <si>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</si>
  <si>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</si>
  <si>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</si>
  <si>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</si>
  <si>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</si>
  <si>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</si>
  <si>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</si>
  <si>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</si>
  <si>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</si>
  <si>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</si>
  <si>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</si>
  <si>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</si>
  <si>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</si>
  <si>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</si>
  <si>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</si>
  <si>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</si>
  <si>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</si>
  <si>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</si>
  <si>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</si>
  <si>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</si>
  <si>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</si>
  <si>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</si>
  <si>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</si>
  <si>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</si>
  <si>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</si>
  <si>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</si>
  <si>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</si>
  <si>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</si>
  <si>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</si>
  <si>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</si>
  <si>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</si>
  <si>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</si>
  <si>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</si>
  <si>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</si>
  <si>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</si>
  <si>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</si>
  <si>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</si>
  <si>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</si>
  <si>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</si>
  <si>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</si>
  <si>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</si>
  <si>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</si>
  <si>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</si>
  <si>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</si>
  <si>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</si>
  <si>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</si>
  <si>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</si>
  <si>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</si>
  <si>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</si>
  <si>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</si>
  <si>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</si>
  <si>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</si>
  <si>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</si>
  <si>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</si>
  <si>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</si>
  <si>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</si>
  <si>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</si>
  <si>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</si>
  <si>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</si>
  <si>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</si>
  <si>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</si>
  <si>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</si>
  <si>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</si>
  <si>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</si>
  <si>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</si>
  <si>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</si>
  <si>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</si>
  <si>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</si>
  <si>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</si>
  <si>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</si>
  <si>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</si>
  <si>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</si>
  <si>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</si>
  <si>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</si>
  <si>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</si>
  <si>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</si>
  <si>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</si>
  <si>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</si>
  <si>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</si>
  <si>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</si>
  <si>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</si>
  <si>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</si>
  <si>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</si>
  <si>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</si>
  <si>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</si>
  <si>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</si>
  <si>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</si>
  <si>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</si>
  <si>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</si>
  <si>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</si>
  <si>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</si>
  <si>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</si>
  <si>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</si>
  <si>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</si>
  <si>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</si>
  <si>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</si>
  <si>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</si>
  <si>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</si>
  <si>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</si>
  <si>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</si>
  <si>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</si>
  <si>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</si>
  <si>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</si>
  <si>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</si>
  <si>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</si>
  <si>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</si>
  <si>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</si>
  <si>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</si>
  <si>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</si>
  <si>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</si>
  <si>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</si>
  <si>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</si>
  <si>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</si>
  <si>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</si>
  <si>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</si>
  <si>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</si>
  <si>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</si>
  <si>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</si>
  <si>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</si>
  <si>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</si>
  <si>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</si>
  <si>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</si>
  <si>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</si>
  <si>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</si>
  <si>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</si>
  <si>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</si>
  <si>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</si>
  <si>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</si>
  <si>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</si>
  <si>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</si>
  <si>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</si>
  <si>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</si>
  <si>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</si>
  <si>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</si>
  <si>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</si>
  <si>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</si>
  <si>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</si>
  <si>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</si>
  <si>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</si>
  <si>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</si>
  <si>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</si>
  <si>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</si>
  <si>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</si>
  <si>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</si>
  <si>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</si>
  <si>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</si>
  <si>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</si>
  <si>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</si>
  <si>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</si>
  <si>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</si>
  <si>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</si>
  <si>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</si>
  <si>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</si>
  <si>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</si>
  <si>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</si>
  <si>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</si>
  <si>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</si>
  <si>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</si>
  <si>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</si>
  <si>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</si>
  <si>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</si>
  <si>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</si>
  <si>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</si>
  <si>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</si>
  <si>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</si>
  <si>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</si>
  <si>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</si>
  <si>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</si>
  <si>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</si>
  <si>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</si>
  <si>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</si>
  <si>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</si>
  <si>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</si>
  <si>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</si>
  <si>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</si>
  <si>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</si>
  <si>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</si>
  <si>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</si>
  <si>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</si>
  <si>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</si>
  <si>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</si>
  <si>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</si>
  <si>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</si>
  <si>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</si>
  <si>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</si>
  <si>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</si>
  <si>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</si>
  <si>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</si>
  <si>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</si>
  <si>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</si>
  <si>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</si>
  <si>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</si>
  <si>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</si>
  <si>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</si>
  <si>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</si>
  <si>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</si>
  <si>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</si>
  <si>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</si>
  <si>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</si>
  <si>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</si>
  <si>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</si>
  <si>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</si>
  <si>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</si>
  <si>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</si>
  <si>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</si>
  <si>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</si>
  <si>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</si>
  <si>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</si>
  <si>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</si>
  <si>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</si>
  <si>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</si>
  <si>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</si>
  <si>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</si>
  <si>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</si>
  <si>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</si>
  <si>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</si>
  <si>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</si>
  <si>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</si>
  <si>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</si>
  <si>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</si>
  <si>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</si>
  <si>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</si>
  <si>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</si>
  <si>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</si>
  <si>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</si>
  <si>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</si>
  <si>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</si>
  <si>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</si>
  <si>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</si>
  <si>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</si>
  <si>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</si>
  <si>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</si>
  <si>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</si>
  <si>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</si>
  <si>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</si>
  <si>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</si>
  <si>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</si>
  <si>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</si>
  <si>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</si>
  <si>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</si>
  <si>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</si>
  <si>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</si>
  <si>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</si>
  <si>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</si>
  <si>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</si>
  <si>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</si>
  <si>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</si>
  <si>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</si>
  <si>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</si>
  <si>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</si>
  <si>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</si>
  <si>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</si>
  <si>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</si>
  <si>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</si>
  <si>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</si>
  <si>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</si>
  <si>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</si>
  <si>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</si>
  <si>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</si>
  <si>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</si>
  <si>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</si>
  <si>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</si>
  <si>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</si>
  <si>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</si>
  <si>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</si>
  <si>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</si>
  <si>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</si>
  <si>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</si>
  <si>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</si>
  <si>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</si>
  <si>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</si>
  <si>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</si>
  <si>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</si>
  <si>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</si>
  <si>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</si>
  <si>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</si>
  <si>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</si>
  <si>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</si>
  <si>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</si>
  <si>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</si>
  <si>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</si>
  <si>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</si>
  <si>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</si>
  <si>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</si>
  <si>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</si>
  <si>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</si>
  <si>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</si>
  <si>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</si>
  <si>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</si>
  <si>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</si>
  <si>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</si>
  <si>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</si>
  <si>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</si>
  <si>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</si>
  <si>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</si>
  <si>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</si>
  <si>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</si>
  <si>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</si>
  <si>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</si>
  <si>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</si>
  <si>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</si>
  <si>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</si>
  <si>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</si>
  <si>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</si>
  <si>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</si>
  <si>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</si>
  <si>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</si>
  <si>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</si>
  <si>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</si>
  <si>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</si>
  <si>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</si>
  <si>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</si>
  <si>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</si>
  <si>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</si>
  <si>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</si>
  <si>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</si>
  <si>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</si>
  <si>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</si>
  <si>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</si>
  <si>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</si>
  <si>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</si>
  <si>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</si>
  <si>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</si>
  <si>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</si>
  <si>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</si>
  <si>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</si>
  <si>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</si>
  <si>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</si>
  <si>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</si>
  <si>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</si>
  <si>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</si>
  <si>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</si>
  <si>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</si>
  <si>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</si>
  <si>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</si>
  <si>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</si>
  <si>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</si>
  <si>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</si>
  <si>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</si>
  <si>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</si>
  <si>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</si>
  <si>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</si>
  <si>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</si>
  <si>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</si>
  <si>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</si>
  <si>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</si>
  <si>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</si>
  <si>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</si>
  <si>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</si>
  <si>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</si>
  <si>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</si>
  <si>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</si>
  <si>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</si>
  <si>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</si>
  <si>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</si>
  <si>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</si>
  <si>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</si>
  <si>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</si>
  <si>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</si>
  <si>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</si>
  <si>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</si>
  <si>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</si>
  <si>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</si>
  <si>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</si>
  <si>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</si>
  <si>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</si>
  <si>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</si>
  <si>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</si>
  <si>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</si>
  <si>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</si>
  <si>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</si>
  <si>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</si>
  <si>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</si>
  <si>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</si>
  <si>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</si>
  <si>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</si>
  <si>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</si>
  <si>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</si>
  <si>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</si>
  <si>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</si>
  <si>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</si>
  <si>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</si>
  <si>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</si>
  <si>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</si>
  <si>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</si>
  <si>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</si>
  <si>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</si>
  <si>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</si>
  <si>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</si>
  <si>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</si>
  <si>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</si>
  <si>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</si>
  <si>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</si>
  <si>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</si>
  <si>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</si>
  <si>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</si>
  <si>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</si>
  <si>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</si>
  <si>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</si>
  <si>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</si>
  <si>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</si>
  <si>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</si>
  <si>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</si>
  <si>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</si>
  <si>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</si>
  <si>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</si>
  <si>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</si>
  <si>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</si>
  <si>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</si>
  <si>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</si>
  <si>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</si>
  <si>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</si>
  <si>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</si>
  <si>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</si>
  <si>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</si>
  <si>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</si>
  <si>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</si>
  <si>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</si>
  <si>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</si>
  <si>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</si>
  <si>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</si>
  <si>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</si>
  <si>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</si>
  <si>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</si>
  <si>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</si>
  <si>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</si>
  <si>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</si>
  <si>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</si>
  <si>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</si>
  <si>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</si>
  <si>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</si>
  <si>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</si>
  <si>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</si>
  <si>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</si>
  <si>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</si>
  <si>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</si>
  <si>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</si>
  <si>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</si>
  <si>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</si>
  <si>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</si>
  <si>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</si>
  <si>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</si>
  <si>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</si>
  <si>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</si>
  <si>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</si>
  <si>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</si>
  <si>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</si>
  <si>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</si>
  <si>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</si>
  <si>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</si>
  <si>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</si>
  <si>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</si>
  <si>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</si>
  <si>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</si>
  <si>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</si>
  <si>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</si>
  <si>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</si>
  <si>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</si>
  <si>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</si>
  <si>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</si>
  <si>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</si>
  <si>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</si>
  <si>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</si>
  <si>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</si>
  <si>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</si>
  <si>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</si>
  <si>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</si>
  <si>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</si>
  <si>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</si>
  <si>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</si>
  <si>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</si>
  <si>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</si>
  <si>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</si>
  <si>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</si>
  <si>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</si>
  <si>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</si>
  <si>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</si>
  <si>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</si>
  <si>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</si>
  <si>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</si>
  <si>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</si>
  <si>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</si>
  <si>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</si>
  <si>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</si>
  <si>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</si>
  <si>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</si>
  <si>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</si>
  <si>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</si>
  <si>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</si>
  <si>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</si>
  <si>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</si>
  <si>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</si>
  <si>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</si>
  <si>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</si>
  <si>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</si>
  <si>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</si>
  <si>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</si>
  <si>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</si>
  <si>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</si>
  <si>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</si>
  <si>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</si>
  <si>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</si>
  <si>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</si>
  <si>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</si>
  <si>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</si>
  <si>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</si>
  <si>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</si>
  <si>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</si>
  <si>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</si>
  <si>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</si>
  <si>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</si>
  <si>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</si>
  <si>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</si>
  <si>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</si>
  <si>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</si>
  <si>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</si>
  <si>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</si>
  <si>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</si>
  <si>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</si>
  <si>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</si>
  <si>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</si>
  <si>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</si>
  <si>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</si>
  <si>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</si>
  <si>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</si>
  <si>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</si>
  <si>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</si>
  <si>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</si>
  <si>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</si>
  <si>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</si>
  <si>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</si>
  <si>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</si>
  <si>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</si>
  <si>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</si>
  <si>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</si>
  <si>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</si>
  <si>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</si>
  <si>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</si>
  <si>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</si>
  <si>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</si>
  <si>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</si>
  <si>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</si>
  <si>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</si>
  <si>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</si>
  <si>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</si>
  <si>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</si>
  <si>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</si>
  <si>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</si>
  <si>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</si>
  <si>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</si>
  <si>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</si>
  <si>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</si>
  <si>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</si>
  <si>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</si>
  <si>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</si>
  <si>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</si>
  <si>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</si>
  <si>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</si>
  <si>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</si>
  <si>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</si>
  <si>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</si>
  <si>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</si>
  <si>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</si>
  <si>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</si>
  <si>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</si>
  <si>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</si>
  <si>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</si>
  <si>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</si>
  <si>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</si>
  <si>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</si>
  <si>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</si>
  <si>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</si>
  <si>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</si>
  <si>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</si>
  <si>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</si>
  <si>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</si>
  <si>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</si>
  <si>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</si>
  <si>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</si>
  <si>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</si>
  <si>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</si>
  <si>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</si>
  <si>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</si>
  <si>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</si>
  <si>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</si>
  <si>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</si>
  <si>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</si>
  <si>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</si>
  <si>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</si>
  <si>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</si>
  <si>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</si>
  <si>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</si>
  <si>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</si>
  <si>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</si>
  <si>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</si>
  <si>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</si>
  <si>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</si>
  <si>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</si>
  <si>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</si>
  <si>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</si>
  <si>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</si>
  <si>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</si>
  <si>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</si>
  <si>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</si>
  <si>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</si>
  <si>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</si>
  <si>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</si>
  <si>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</si>
  <si>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</si>
  <si>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</si>
  <si>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</si>
  <si>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</si>
  <si>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</si>
  <si>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</si>
  <si>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</si>
  <si>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</si>
  <si>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</si>
  <si>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</si>
  <si>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</si>
  <si>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</si>
  <si>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</si>
  <si>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</si>
  <si>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</si>
  <si>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</si>
  <si>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</si>
  <si>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</si>
  <si>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</si>
  <si>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</si>
  <si>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</si>
  <si>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</si>
  <si>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</si>
  <si>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</si>
  <si>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</si>
  <si>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</si>
  <si>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</si>
  <si>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</si>
  <si>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</si>
  <si>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</si>
  <si>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</si>
  <si>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</si>
  <si>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</si>
  <si>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</si>
  <si>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</si>
  <si>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</si>
  <si>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</si>
  <si>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</si>
  <si>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</si>
  <si>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</si>
  <si>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</si>
  <si>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</si>
  <si>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</si>
  <si>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</si>
  <si>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</si>
  <si>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</si>
  <si>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</si>
  <si>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</si>
  <si>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</si>
  <si>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</si>
  <si>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</si>
  <si>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</si>
  <si>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</si>
  <si>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</si>
  <si>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</si>
  <si>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</si>
  <si>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</si>
  <si>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</si>
  <si>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</si>
  <si>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</si>
  <si>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</si>
  <si>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</si>
  <si>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</si>
  <si>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</si>
  <si>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</si>
  <si>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</si>
  <si>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</si>
  <si>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</si>
  <si>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</si>
  <si>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</si>
  <si>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</si>
  <si>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</si>
  <si>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</si>
  <si>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</si>
  <si>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</si>
  <si>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</si>
  <si>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</si>
  <si>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</si>
  <si>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</si>
  <si>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</si>
  <si>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</si>
  <si>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</si>
  <si>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</si>
  <si>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</si>
  <si>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</si>
  <si>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</si>
  <si>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</si>
  <si>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</si>
  <si>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</si>
  <si>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</si>
  <si>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</si>
  <si>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</si>
  <si>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</si>
  <si>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</si>
  <si>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</si>
  <si>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</si>
  <si>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</si>
  <si>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</si>
  <si>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</si>
  <si>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</si>
  <si>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</si>
  <si>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</si>
  <si>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</si>
  <si>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</si>
  <si>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</si>
  <si>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</si>
  <si>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</si>
  <si>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</si>
  <si>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</si>
  <si>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</si>
  <si>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</si>
  <si>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</si>
  <si>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</si>
  <si>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</si>
  <si>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</si>
  <si>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</si>
  <si>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</si>
  <si>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</si>
  <si>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</si>
  <si>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</si>
  <si>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</si>
  <si>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</si>
  <si>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</si>
  <si>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</si>
  <si>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</si>
  <si>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</si>
  <si>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</si>
  <si>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</si>
  <si>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</si>
  <si>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</si>
  <si>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</si>
  <si>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</si>
  <si>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</si>
  <si>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</si>
  <si>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</si>
  <si>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</si>
  <si>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</si>
  <si>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</si>
  <si>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</si>
  <si>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</si>
  <si>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</si>
  <si>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</si>
  <si>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</si>
  <si>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</si>
  <si>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</si>
  <si>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</si>
  <si>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</si>
  <si>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</si>
  <si>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</si>
  <si>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</si>
  <si>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</si>
  <si>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</si>
  <si>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</si>
  <si>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</si>
  <si>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</si>
  <si>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</si>
  <si>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</si>
  <si>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</si>
  <si>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</si>
  <si>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</si>
  <si>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</si>
  <si>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</si>
  <si>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</si>
  <si>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</si>
  <si>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</si>
  <si>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</si>
  <si>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</si>
  <si>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</si>
  <si>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</si>
  <si>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</si>
  <si>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</si>
  <si>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</si>
  <si>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</si>
  <si>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</si>
  <si>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</si>
  <si>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</si>
  <si>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</si>
  <si>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</si>
  <si>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</si>
  <si>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</si>
  <si>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</si>
  <si>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</si>
  <si>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</si>
  <si>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</si>
  <si>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</si>
  <si>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</si>
  <si>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</si>
  <si>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</si>
  <si>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</si>
  <si>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</si>
  <si>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</si>
  <si>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</si>
  <si>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</si>
  <si>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</si>
  <si>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</si>
  <si>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</si>
  <si>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</si>
  <si>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</si>
  <si>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</si>
  <si>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</si>
  <si>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</si>
  <si>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</si>
  <si>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</si>
  <si>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</si>
  <si>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</si>
  <si>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</si>
  <si>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</si>
  <si>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</si>
  <si>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</si>
  <si>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</si>
  <si>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</si>
  <si>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</si>
  <si>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</si>
  <si>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</si>
  <si>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</si>
  <si>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</si>
  <si>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</si>
  <si>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</si>
  <si>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</si>
  <si>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</si>
  <si>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</si>
  <si>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</si>
  <si>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</si>
  <si>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</si>
  <si>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</si>
  <si>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</si>
  <si>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</si>
  <si>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</si>
  <si>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</si>
  <si>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</si>
  <si>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</si>
  <si>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</si>
  <si>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</si>
  <si>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</si>
  <si>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</si>
  <si>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</si>
  <si>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</si>
  <si>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</si>
  <si>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</si>
  <si>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</si>
  <si>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</si>
  <si>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</si>
  <si>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</si>
  <si>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</si>
  <si>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</si>
  <si>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</si>
  <si>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</si>
  <si>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</si>
  <si>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</si>
  <si>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</si>
  <si>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</si>
  <si>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</si>
  <si>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</si>
  <si>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</si>
  <si>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</si>
  <si>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</si>
  <si>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</si>
  <si>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</si>
  <si>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</si>
  <si>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</si>
  <si>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</si>
  <si>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</si>
  <si>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</si>
  <si>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</si>
  <si>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</si>
  <si>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</si>
  <si>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</si>
  <si>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</si>
  <si>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</si>
  <si>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</si>
  <si>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</si>
  <si>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</si>
  <si>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</si>
  <si>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</si>
  <si>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</si>
  <si>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</si>
  <si>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</si>
  <si>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</si>
  <si>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</si>
  <si>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</si>
  <si>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</si>
  <si>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</si>
  <si>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</si>
  <si>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</si>
  <si>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</si>
  <si>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</si>
  <si>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</si>
  <si>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</si>
  <si>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</si>
  <si>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</si>
  <si>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</si>
  <si>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</si>
  <si>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</si>
  <si>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</si>
  <si>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</si>
  <si>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</si>
  <si>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</si>
  <si>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</si>
  <si>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</si>
  <si>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</si>
  <si>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</si>
  <si>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</si>
  <si>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</si>
  <si>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</si>
  <si>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</si>
  <si>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</si>
  <si>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</si>
  <si>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</si>
  <si>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</si>
  <si>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</si>
  <si>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</si>
  <si>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</si>
  <si>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</si>
  <si>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</si>
  <si>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</si>
  <si>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</si>
  <si>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</si>
  <si>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</si>
  <si>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</si>
  <si>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</si>
  <si>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</si>
  <si>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</si>
  <si>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</si>
  <si>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</si>
  <si>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</si>
  <si>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</si>
  <si>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</si>
  <si>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</si>
  <si>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</si>
  <si>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</si>
  <si>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</si>
  <si>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</si>
  <si>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</si>
  <si>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</si>
  <si>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</si>
  <si>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</si>
  <si>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</si>
  <si>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</si>
  <si>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</si>
  <si>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</si>
  <si>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</si>
  <si>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</si>
  <si>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</si>
  <si>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</si>
  <si>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</si>
  <si>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</si>
  <si>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</si>
  <si>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</si>
  <si>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</si>
  <si>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</si>
  <si>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</si>
  <si>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</si>
  <si>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</si>
  <si>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</si>
  <si>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</si>
  <si>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</si>
  <si>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</si>
  <si>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</si>
  <si>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</si>
  <si>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</si>
  <si>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</si>
  <si>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</si>
  <si>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</si>
  <si>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</si>
  <si>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</si>
  <si>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</si>
  <si>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</si>
  <si>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</si>
  <si>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</si>
  <si>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</si>
  <si>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</si>
  <si>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</si>
  <si>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</si>
  <si>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</si>
  <si>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</si>
  <si>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</si>
  <si>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</si>
  <si>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</si>
  <si>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</si>
  <si>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</si>
  <si>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</si>
  <si>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</si>
  <si>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</si>
  <si>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</si>
  <si>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</si>
  <si>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</si>
  <si>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</si>
  <si>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</si>
  <si>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</si>
  <si>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</si>
  <si>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</si>
  <si>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</si>
  <si>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</si>
  <si>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</si>
  <si>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</si>
  <si>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</si>
  <si>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</si>
  <si>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</si>
  <si>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</si>
  <si>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</si>
  <si>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</si>
  <si>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</si>
  <si>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</si>
  <si>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</si>
  <si>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</si>
  <si>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</si>
  <si>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</si>
  <si>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</si>
  <si>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</si>
  <si>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</si>
  <si>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</si>
  <si>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</si>
  <si>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</si>
  <si>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</si>
  <si>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</si>
  <si>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</si>
  <si>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</si>
  <si>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</si>
  <si>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</si>
  <si>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</si>
  <si>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</si>
  <si>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</si>
  <si>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</si>
  <si>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</si>
  <si>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</si>
  <si>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</si>
  <si>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</si>
  <si>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</si>
  <si>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</si>
  <si>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</si>
  <si>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</si>
  <si>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</si>
  <si>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</si>
  <si>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</si>
  <si>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</si>
  <si>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</si>
  <si>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</si>
  <si>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</si>
  <si>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</si>
  <si>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</si>
  <si>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</si>
  <si>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</si>
  <si>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</si>
  <si>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</si>
  <si>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</si>
  <si>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</si>
  <si>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</si>
  <si>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</si>
  <si>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</si>
  <si>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</si>
  <si>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</si>
  <si>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</si>
  <si>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</si>
  <si>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</si>
  <si>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</si>
  <si>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</si>
  <si>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</si>
  <si>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</si>
  <si>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</si>
  <si>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</si>
  <si>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</si>
  <si>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</si>
  <si>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</si>
  <si>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</si>
  <si>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</si>
  <si>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</si>
  <si>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</si>
  <si>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</si>
  <si>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</si>
  <si>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</si>
  <si>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</si>
  <si>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</si>
  <si>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</si>
  <si>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</si>
  <si>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</si>
  <si>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</si>
  <si>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</si>
  <si>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</si>
  <si>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</si>
  <si>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</si>
  <si>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</si>
  <si>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</si>
  <si>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</si>
  <si>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</si>
  <si>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</si>
  <si>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</si>
  <si>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</si>
  <si>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</si>
  <si>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</si>
  <si>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</si>
  <si>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</si>
  <si>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</si>
  <si>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</si>
  <si>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</si>
  <si>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</si>
  <si>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</si>
  <si>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</si>
  <si>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</si>
  <si>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</si>
  <si>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</si>
  <si>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</si>
  <si>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</si>
  <si>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</si>
  <si>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</si>
  <si>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</si>
  <si>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</si>
  <si>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</si>
  <si>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</si>
  <si>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</si>
  <si>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</si>
  <si>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</si>
  <si>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</si>
  <si>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</si>
  <si>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</si>
  <si>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</si>
  <si>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</si>
  <si>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</si>
  <si>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</si>
  <si>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</si>
  <si>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</si>
  <si>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</si>
  <si>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</si>
  <si>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</si>
  <si>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</si>
  <si>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</si>
  <si>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</si>
  <si>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</si>
  <si>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</si>
  <si>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</si>
  <si>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</si>
  <si>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</si>
  <si>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</si>
  <si>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</si>
  <si>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</si>
  <si>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</si>
  <si>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</si>
  <si>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</si>
  <si>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</si>
  <si>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</si>
  <si>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</si>
  <si>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</si>
  <si>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</si>
  <si>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</si>
  <si>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</si>
  <si>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</si>
  <si>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</si>
  <si>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</si>
  <si>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</si>
  <si>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</si>
  <si>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</si>
  <si>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</si>
  <si>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</si>
  <si>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</si>
  <si>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</si>
  <si>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</si>
  <si>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</si>
  <si>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</si>
  <si>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</si>
  <si>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</si>
  <si>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</si>
  <si>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</si>
  <si>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</si>
  <si>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</si>
  <si>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</si>
  <si>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</si>
  <si>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</si>
  <si>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</si>
  <si>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</si>
  <si>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</si>
  <si>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</si>
  <si>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</si>
  <si>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</si>
  <si>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</si>
  <si>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</si>
  <si>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</si>
  <si>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</si>
  <si>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</si>
  <si>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</si>
  <si>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</si>
  <si>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</si>
  <si>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</si>
  <si>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</si>
  <si>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</si>
  <si>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</si>
  <si>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</si>
  <si>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</si>
  <si>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</si>
  <si>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</si>
  <si>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</si>
  <si>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</si>
  <si>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</si>
  <si>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</si>
  <si>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</si>
  <si>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</si>
  <si>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</si>
  <si>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</si>
  <si>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</si>
  <si>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</si>
  <si>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</si>
  <si>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</si>
  <si>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</si>
  <si>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</si>
  <si>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</si>
  <si>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</si>
  <si>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</si>
  <si>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</si>
  <si>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</si>
  <si>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</si>
  <si>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</si>
  <si>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</si>
  <si>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</si>
  <si>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</si>
  <si>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</si>
  <si>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</si>
  <si>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</si>
  <si>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</si>
  <si>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</si>
  <si>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</si>
  <si>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</si>
  <si>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</si>
  <si>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</si>
  <si>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</si>
  <si>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</si>
  <si>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</si>
  <si>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</si>
  <si>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</si>
  <si>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</si>
  <si>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</si>
  <si>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</si>
  <si>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</si>
  <si>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</si>
  <si>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</si>
  <si>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</si>
  <si>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</si>
  <si>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</si>
  <si>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</si>
  <si>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</si>
  <si>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</si>
  <si>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</si>
  <si>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</si>
  <si>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</si>
  <si>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</si>
  <si>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</si>
  <si>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</si>
  <si>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</si>
  <si>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</si>
  <si>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</si>
  <si>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</si>
  <si>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</si>
  <si>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</si>
  <si>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</si>
  <si>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</si>
  <si>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</si>
  <si>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</si>
  <si>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</si>
  <si>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</si>
  <si>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</si>
  <si>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</si>
  <si>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</si>
  <si>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</si>
  <si>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</si>
  <si>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</si>
  <si>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</si>
  <si>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</si>
  <si>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</si>
  <si>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</si>
  <si>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</si>
  <si>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</si>
  <si>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</si>
  <si>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</si>
  <si>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</si>
  <si>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</si>
  <si>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</si>
  <si>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</si>
  <si>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</si>
  <si>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</si>
  <si>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</si>
  <si>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</si>
  <si>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</si>
  <si>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</si>
  <si>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</si>
  <si>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</si>
  <si>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</si>
  <si>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</si>
  <si>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</si>
  <si>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</si>
  <si>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</si>
  <si>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</si>
  <si>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</si>
  <si>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</si>
  <si>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</si>
  <si>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</si>
  <si>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</si>
  <si>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</si>
  <si>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</si>
  <si>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</si>
  <si>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</si>
  <si>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</si>
  <si>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</si>
  <si>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</si>
  <si>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</si>
  <si>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</si>
  <si>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</si>
  <si>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</si>
  <si>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</si>
  <si>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</si>
  <si>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</si>
  <si>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</si>
  <si>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</si>
  <si>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</si>
  <si>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</si>
  <si>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</si>
  <si>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</si>
  <si>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</si>
  <si>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</si>
  <si>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</si>
  <si>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</si>
  <si>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</si>
  <si>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</si>
  <si>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</si>
  <si>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</si>
  <si>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</si>
  <si>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</si>
  <si>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</si>
  <si>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</si>
  <si>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</si>
  <si>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</si>
  <si>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</si>
  <si>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</si>
  <si>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</si>
  <si>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</si>
  <si>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</si>
  <si>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</si>
  <si>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</si>
  <si>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</si>
  <si>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</si>
  <si>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</si>
  <si>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</si>
  <si>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</si>
  <si>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</si>
  <si>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</si>
  <si>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</si>
  <si>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</si>
  <si>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</si>
  <si>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</si>
  <si>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</si>
  <si>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</si>
  <si>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</si>
  <si>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</si>
  <si>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</si>
  <si>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</si>
  <si>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</si>
  <si>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</si>
  <si>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</si>
  <si>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</si>
  <si>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</si>
  <si>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</si>
  <si>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</si>
  <si>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</si>
  <si>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</si>
  <si>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</si>
  <si>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</si>
  <si>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</si>
  <si>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</si>
  <si>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</si>
  <si>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</si>
  <si>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</si>
  <si>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</si>
  <si>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</si>
  <si>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</si>
  <si>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</si>
  <si>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</si>
  <si>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</si>
  <si>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</si>
  <si>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</si>
  <si>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</si>
  <si>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</si>
  <si>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</si>
  <si>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</si>
  <si>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</si>
  <si>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</si>
  <si>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</si>
  <si>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</si>
  <si>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</si>
  <si>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</si>
  <si>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</si>
  <si>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</si>
  <si>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</si>
  <si>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</si>
  <si>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</si>
  <si>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</si>
  <si>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</si>
  <si>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</si>
  <si>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</si>
  <si>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</si>
  <si>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</si>
  <si>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</si>
  <si>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</si>
  <si>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</si>
  <si>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</si>
  <si>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</si>
  <si>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</si>
  <si>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</si>
  <si>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</si>
  <si>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</si>
  <si>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</si>
  <si>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</si>
  <si>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</si>
  <si>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</si>
  <si>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</si>
  <si>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</si>
  <si>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</si>
  <si>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</si>
  <si>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</si>
  <si>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</si>
  <si>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</si>
  <si>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</si>
  <si>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</si>
  <si>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</si>
  <si>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</si>
  <si>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</si>
  <si>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</si>
  <si>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</si>
  <si>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</si>
  <si>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</si>
  <si>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</si>
  <si>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</si>
  <si>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</si>
  <si>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</si>
  <si>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</si>
  <si>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</si>
  <si>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</si>
  <si>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</si>
  <si>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</si>
  <si>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</si>
  <si>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</si>
  <si>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</si>
  <si>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</si>
  <si>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</si>
  <si>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</si>
  <si>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</si>
  <si>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</si>
  <si>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</si>
  <si>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</si>
  <si>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</si>
  <si>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</si>
  <si>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</si>
  <si>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</si>
  <si>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</si>
  <si>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</si>
  <si>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</si>
  <si>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</si>
  <si>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</si>
  <si>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</si>
  <si>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</si>
  <si>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</si>
  <si>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</si>
  <si>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</si>
  <si>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</si>
  <si>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</si>
  <si>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</si>
  <si>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</si>
  <si>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</si>
  <si>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</si>
  <si>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</si>
  <si>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</si>
  <si>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</si>
  <si>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</si>
  <si>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</si>
  <si>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</si>
  <si>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</si>
  <si>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</si>
  <si>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</si>
  <si>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</si>
  <si>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</si>
  <si>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</si>
  <si>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</si>
  <si>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</si>
  <si>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</si>
  <si>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</si>
  <si>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</si>
  <si>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</si>
  <si>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</si>
  <si>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</si>
  <si>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</si>
  <si>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</si>
  <si>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</si>
  <si>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</si>
  <si>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</si>
  <si>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</si>
  <si>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</si>
  <si>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</si>
  <si>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</si>
  <si>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</si>
  <si>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</si>
  <si>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</si>
  <si>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</si>
  <si>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</si>
  <si>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</si>
  <si>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</si>
  <si>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</si>
  <si>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</si>
  <si>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</si>
  <si>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</si>
  <si>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</si>
  <si>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</si>
  <si>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</si>
  <si>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</si>
  <si>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</si>
  <si>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</si>
  <si>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</si>
  <si>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</si>
  <si>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</si>
  <si>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</si>
  <si>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</si>
  <si>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</si>
  <si>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</si>
  <si>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</si>
  <si>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</si>
  <si>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</si>
  <si>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</si>
  <si>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</si>
  <si>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</si>
  <si>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</si>
  <si>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</si>
  <si>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</si>
  <si>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</si>
  <si>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</si>
  <si>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</si>
  <si>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</si>
  <si>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</si>
  <si>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</si>
  <si>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</si>
  <si>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</si>
  <si>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</si>
  <si>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</si>
  <si>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</si>
  <si>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</si>
  <si>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</si>
  <si>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</si>
  <si>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</si>
  <si>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</si>
  <si>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</si>
  <si>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</si>
  <si>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</si>
  <si>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</si>
  <si>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</si>
  <si>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</si>
  <si>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</si>
  <si>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</si>
  <si>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</si>
  <si>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</si>
  <si>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</si>
  <si>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</si>
  <si>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</si>
  <si>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</si>
  <si>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</si>
  <si>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</si>
  <si>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</si>
  <si>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</si>
  <si>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</si>
  <si>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</si>
  <si>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</si>
  <si>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</si>
  <si>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</si>
  <si>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</si>
  <si>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</si>
  <si>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</si>
  <si>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</si>
  <si>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</si>
  <si>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</si>
  <si>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</si>
  <si>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</si>
  <si>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</si>
  <si>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</si>
  <si>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</si>
  <si>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</si>
  <si>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</si>
  <si>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</si>
  <si>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</si>
  <si>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</si>
  <si>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</si>
  <si>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</si>
  <si>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</si>
  <si>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</si>
  <si>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</si>
  <si>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</si>
  <si>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</si>
  <si>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</si>
  <si>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</si>
  <si>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</si>
  <si>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</si>
  <si>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</si>
  <si>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</si>
  <si>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</si>
  <si>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</si>
  <si>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</si>
  <si>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</si>
  <si>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</si>
  <si>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</si>
  <si>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</si>
  <si>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</si>
  <si>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</si>
  <si>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</si>
  <si>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</si>
  <si>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</si>
  <si>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</si>
  <si>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</si>
  <si>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</si>
  <si>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</si>
  <si>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</si>
  <si>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</si>
  <si>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</si>
  <si>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</si>
  <si>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</si>
  <si>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</si>
  <si>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</si>
  <si>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</si>
  <si>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</si>
  <si>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</si>
  <si>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</si>
  <si>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</si>
  <si>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</si>
  <si>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</si>
  <si>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</si>
  <si>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</si>
  <si>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</si>
  <si>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</si>
  <si>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</si>
  <si>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</si>
  <si>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</si>
  <si>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</si>
  <si>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</si>
  <si>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</si>
  <si>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</si>
  <si>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</si>
  <si>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</si>
  <si>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</si>
  <si>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</si>
  <si>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</si>
  <si>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</si>
  <si>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</si>
  <si>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</si>
  <si>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</si>
  <si>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</si>
  <si>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</si>
  <si>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</si>
  <si>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</si>
  <si>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</si>
  <si>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</si>
  <si>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</si>
  <si>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</si>
  <si>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</si>
  <si>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</si>
  <si>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</si>
  <si>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</si>
  <si>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</si>
  <si>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</si>
  <si>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</si>
  <si>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</si>
  <si>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</si>
  <si>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</si>
  <si>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</si>
  <si>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</si>
  <si>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</si>
  <si>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</si>
  <si>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</si>
  <si>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</si>
  <si>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</si>
  <si>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</si>
  <si>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</si>
  <si>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</si>
  <si>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</si>
  <si>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</si>
  <si>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</si>
  <si>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</si>
  <si>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</si>
  <si>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</si>
  <si>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</si>
  <si>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</si>
  <si>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</si>
  <si>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</si>
  <si>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</si>
  <si>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</si>
  <si>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</si>
  <si>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</si>
  <si>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</si>
  <si>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</si>
  <si>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</si>
  <si>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</si>
  <si>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</si>
  <si>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</si>
  <si>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</si>
  <si>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</si>
  <si>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</si>
  <si>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</si>
  <si>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</si>
  <si>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</si>
  <si>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</si>
  <si>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</si>
  <si>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</si>
  <si>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</si>
  <si>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</si>
  <si>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</si>
  <si>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</si>
  <si>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</si>
  <si>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</si>
  <si>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</si>
  <si>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</si>
  <si>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</si>
  <si>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</si>
  <si>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</si>
  <si>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</si>
  <si>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</si>
  <si>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</si>
  <si>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</si>
  <si>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</si>
  <si>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</si>
  <si>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</si>
  <si>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</si>
  <si>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</si>
  <si>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</si>
  <si>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</si>
  <si>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</si>
  <si>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</si>
  <si>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</si>
  <si>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</si>
  <si>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</si>
  <si>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</si>
  <si>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</si>
  <si>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</si>
  <si>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</si>
  <si>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</si>
  <si>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</si>
  <si>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</si>
  <si>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</si>
  <si>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</si>
  <si>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</si>
  <si>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</si>
  <si>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</si>
  <si>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</si>
  <si>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</si>
  <si>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</si>
  <si>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</si>
  <si>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</si>
  <si>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</si>
  <si>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</si>
  <si>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</si>
  <si>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</si>
  <si>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</si>
  <si>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</si>
  <si>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</si>
  <si>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</si>
  <si>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</si>
  <si>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</si>
  <si>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</si>
  <si>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</si>
  <si>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</si>
  <si>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</si>
  <si>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</si>
  <si>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</si>
  <si>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</si>
  <si>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</si>
  <si>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</si>
  <si>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</si>
  <si>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</si>
  <si>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</si>
  <si>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</si>
  <si>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</si>
  <si>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</si>
  <si>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</si>
  <si>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</si>
  <si>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</si>
  <si>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</si>
  <si>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</si>
  <si>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</si>
  <si>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</si>
  <si>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</si>
  <si>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</si>
  <si>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</si>
  <si>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</si>
  <si>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</si>
  <si>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</si>
  <si>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</si>
  <si>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</si>
  <si>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</si>
  <si>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</si>
  <si>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</si>
  <si>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</si>
  <si>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</si>
  <si>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</si>
  <si>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</si>
  <si>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</si>
  <si>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</si>
  <si>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</si>
  <si>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</si>
  <si>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</si>
  <si>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</si>
  <si>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</si>
  <si>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</si>
  <si>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</si>
  <si>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</si>
  <si>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</si>
  <si>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</si>
  <si>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</si>
  <si>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</si>
  <si>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</si>
  <si>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</si>
  <si>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</si>
  <si>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</si>
  <si>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</si>
  <si>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</si>
  <si>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</si>
  <si>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</si>
  <si>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</si>
  <si>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</si>
  <si>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</si>
  <si>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</si>
  <si>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</si>
  <si>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</si>
  <si>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</si>
  <si>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</si>
  <si>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</si>
  <si>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</si>
  <si>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</si>
  <si>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</si>
  <si>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</si>
  <si>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</si>
  <si>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</si>
  <si>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</si>
  <si>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</si>
  <si>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</si>
  <si>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</si>
  <si>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</si>
  <si>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</si>
  <si>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</si>
  <si>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</si>
  <si>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</si>
  <si>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</si>
  <si>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</si>
  <si>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</si>
  <si>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</si>
  <si>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</si>
  <si>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</si>
  <si>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</si>
  <si>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</si>
  <si>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</si>
  <si>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</si>
  <si>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</si>
  <si>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</si>
  <si>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</si>
  <si>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</si>
  <si>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</si>
  <si>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</si>
  <si>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</si>
  <si>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</si>
  <si>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</si>
  <si>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</si>
  <si>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</si>
  <si>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</si>
  <si>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</si>
  <si>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</si>
  <si>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</si>
  <si>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</si>
  <si>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</si>
  <si>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</si>
  <si>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</si>
  <si>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</si>
  <si>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</si>
  <si>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</si>
  <si>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</si>
  <si>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</si>
  <si>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</si>
  <si>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</si>
  <si>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</si>
  <si>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</si>
  <si>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</si>
  <si>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</si>
  <si>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</si>
  <si>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</si>
  <si>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</si>
  <si>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</si>
  <si>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</si>
  <si>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</si>
  <si>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</si>
  <si>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</si>
  <si>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</si>
  <si>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</si>
  <si>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</si>
  <si>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</si>
  <si>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</si>
  <si>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</si>
  <si>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</si>
  <si>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</si>
  <si>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</si>
  <si>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</si>
  <si>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</si>
  <si>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</si>
  <si>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</si>
  <si>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</si>
  <si>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</si>
  <si>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</si>
  <si>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</si>
  <si>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</si>
  <si>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</si>
  <si>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</si>
  <si>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</si>
  <si>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</si>
  <si>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</si>
  <si>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</si>
  <si>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</si>
  <si>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</si>
  <si>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</si>
  <si>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</si>
  <si>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</si>
  <si>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</si>
  <si>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</si>
  <si>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</si>
  <si>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</si>
  <si>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</si>
  <si>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</si>
  <si>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</si>
  <si>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</si>
  <si>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</si>
  <si>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</si>
  <si>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</si>
  <si>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</si>
  <si>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</si>
  <si>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</si>
  <si>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</si>
  <si>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</si>
  <si>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</si>
  <si>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</si>
  <si>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</si>
  <si>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</si>
  <si>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</si>
  <si>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</si>
  <si>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</si>
  <si>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</si>
  <si>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</si>
  <si>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</si>
  <si>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</si>
  <si>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</si>
  <si>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</si>
  <si>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</si>
  <si>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</si>
  <si>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</si>
  <si>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</si>
  <si>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</si>
  <si>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</si>
  <si>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</si>
  <si>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</si>
  <si>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</si>
  <si>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</si>
  <si>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</si>
  <si>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</si>
  <si>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</si>
  <si>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</si>
  <si>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</si>
  <si>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</si>
  <si>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</si>
  <si>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</si>
  <si>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</si>
  <si>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</si>
  <si>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</si>
  <si>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</si>
  <si>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</si>
  <si>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</si>
  <si>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</si>
  <si>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</si>
  <si>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</si>
  <si>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</si>
  <si>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</si>
  <si>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</si>
  <si>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</si>
  <si>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</si>
  <si>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</si>
  <si>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</si>
  <si>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</si>
  <si>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</si>
  <si>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</si>
  <si>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</si>
  <si>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</si>
  <si>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</si>
  <si>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</si>
  <si>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</si>
  <si>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</si>
  <si>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</si>
  <si>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</si>
  <si>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</si>
  <si>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</si>
  <si>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</si>
  <si>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</si>
  <si>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</si>
  <si>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</si>
  <si>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</si>
  <si>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</si>
  <si>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</si>
  <si>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</si>
  <si>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</si>
  <si>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</si>
  <si>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</si>
  <si>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</si>
  <si>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</si>
  <si>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</si>
  <si>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</si>
  <si>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</si>
  <si>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</si>
  <si>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</si>
  <si>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</si>
  <si>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</si>
  <si>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</si>
  <si>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</si>
  <si>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</si>
  <si>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</si>
  <si>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</si>
  <si>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</si>
  <si>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</si>
  <si>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</si>
  <si>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</si>
  <si>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</si>
  <si>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</si>
  <si>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</si>
  <si>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</si>
  <si>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</si>
  <si>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</si>
  <si>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</si>
  <si>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</si>
  <si>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</si>
  <si>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</si>
  <si>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</si>
  <si>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</si>
  <si>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</si>
  <si>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</si>
  <si>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</si>
  <si>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</si>
  <si>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</si>
  <si>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</si>
  <si>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</si>
  <si>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</si>
  <si>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</si>
  <si>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</si>
  <si>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</si>
  <si>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</si>
  <si>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</si>
  <si>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</si>
  <si>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</si>
  <si>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</si>
  <si>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</si>
  <si>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</si>
  <si>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</si>
  <si>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</si>
  <si>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</si>
  <si>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</si>
  <si>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</si>
  <si>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</si>
  <si>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</si>
  <si>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</si>
  <si>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</si>
  <si>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</si>
  <si>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</si>
  <si>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</si>
  <si>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</si>
  <si>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</si>
  <si>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</si>
  <si>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</si>
  <si>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</si>
  <si>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</si>
  <si>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</si>
  <si>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</si>
  <si>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</si>
  <si>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</si>
  <si>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</si>
  <si>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</si>
  <si>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</si>
  <si>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</si>
  <si>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</si>
  <si>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</si>
  <si>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</si>
  <si>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</si>
  <si>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</si>
  <si>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</si>
  <si>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</si>
  <si>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</si>
  <si>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</si>
  <si>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</si>
  <si>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</si>
  <si>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</si>
  <si>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</si>
  <si>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</si>
  <si>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</si>
  <si>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</si>
  <si>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</si>
  <si>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</si>
  <si>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</si>
  <si>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</si>
  <si>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</si>
  <si>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</si>
  <si>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</si>
  <si>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</si>
  <si>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</si>
  <si>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</si>
  <si>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</si>
  <si>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</si>
  <si>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</si>
  <si>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</si>
  <si>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</si>
  <si>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</si>
  <si>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</si>
  <si>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</si>
  <si>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</si>
  <si>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</si>
  <si>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</si>
  <si>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</si>
  <si>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</si>
  <si>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</si>
  <si>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</si>
  <si>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</si>
  <si>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</si>
  <si>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</si>
  <si>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</si>
  <si>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</si>
  <si>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</si>
  <si>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</si>
  <si>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</si>
  <si>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</si>
  <si>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</si>
  <si>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</si>
  <si>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</si>
  <si>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</si>
  <si>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</si>
  <si>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</si>
  <si>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</si>
  <si>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</si>
  <si>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</si>
  <si>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</si>
  <si>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</si>
  <si>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</si>
  <si>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</si>
  <si>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</si>
  <si>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</si>
  <si>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</si>
  <si>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</si>
  <si>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</si>
  <si>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</si>
  <si>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</si>
  <si>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</si>
  <si>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</si>
  <si>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</si>
  <si>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</si>
  <si>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</si>
  <si>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</si>
  <si>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</si>
  <si>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</si>
  <si>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</si>
  <si>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</si>
  <si>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</si>
  <si>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</si>
  <si>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</si>
  <si>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</si>
  <si>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</si>
  <si>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</si>
  <si>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</si>
  <si>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</si>
  <si>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</si>
  <si>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</si>
  <si>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</si>
  <si>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</si>
  <si>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</si>
  <si>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</si>
  <si>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</si>
  <si>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</si>
  <si>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</si>
  <si>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</si>
  <si>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</si>
  <si>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</si>
  <si>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</si>
  <si>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</si>
  <si>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</si>
  <si>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</si>
  <si>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</si>
  <si>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</si>
  <si>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</si>
  <si>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</si>
  <si>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</si>
  <si>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</si>
  <si>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</si>
  <si>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</si>
  <si>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</si>
  <si>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</si>
  <si>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</si>
  <si>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</si>
  <si>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</si>
  <si>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</si>
  <si>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</si>
  <si>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</si>
  <si>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</si>
  <si>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</si>
  <si>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</si>
  <si>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</si>
  <si>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</si>
  <si>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</si>
  <si>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</si>
  <si>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</si>
  <si>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</si>
  <si>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</si>
  <si>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</si>
  <si>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</si>
  <si>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</si>
  <si>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</si>
  <si>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</si>
  <si>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</si>
  <si>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</si>
  <si>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</si>
  <si>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</si>
  <si>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</si>
  <si>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</si>
  <si>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</si>
  <si>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</si>
  <si>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</si>
  <si>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</si>
  <si>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</si>
  <si>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</si>
  <si>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</si>
  <si>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</si>
  <si>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</si>
  <si>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</si>
  <si>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</si>
  <si>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</si>
  <si>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</si>
  <si>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</si>
  <si>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</si>
  <si>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</si>
  <si>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</si>
  <si>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</si>
  <si>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</si>
  <si>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</si>
  <si>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</si>
  <si>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</si>
  <si>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</si>
  <si>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</si>
  <si>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</si>
  <si>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</si>
  <si>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</si>
  <si>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</si>
  <si>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</si>
  <si>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</si>
  <si>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</si>
  <si>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</si>
  <si>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</si>
  <si>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</si>
  <si>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</si>
  <si>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</si>
  <si>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</si>
  <si>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</si>
  <si>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</si>
  <si>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</si>
  <si>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</si>
  <si>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</si>
  <si>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</si>
  <si>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</si>
  <si>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</si>
  <si>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</si>
  <si>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</si>
  <si>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</si>
  <si>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</si>
  <si>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</si>
  <si>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</si>
  <si>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</si>
  <si>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</si>
  <si>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</si>
  <si>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</si>
  <si>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</si>
  <si>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</si>
  <si>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</si>
  <si>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</si>
  <si>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</si>
  <si>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</si>
  <si>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</si>
  <si>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</si>
  <si>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</si>
  <si>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</si>
  <si>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</si>
  <si>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</si>
  <si>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</si>
  <si>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</si>
  <si>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</si>
  <si>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</si>
  <si>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</si>
  <si>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</si>
  <si>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</si>
  <si>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</si>
  <si>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</si>
  <si>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</si>
  <si>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</si>
  <si>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</si>
  <si>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</si>
  <si>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</si>
  <si>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</si>
  <si>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</si>
  <si>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</si>
  <si>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</si>
  <si>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</si>
  <si>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</si>
  <si>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</si>
  <si>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</si>
  <si>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</si>
  <si>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</si>
  <si>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</si>
  <si>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</si>
  <si>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</si>
  <si>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</si>
  <si>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</si>
  <si>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</si>
  <si>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</si>
  <si>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</si>
  <si>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</si>
  <si>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</si>
  <si>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</si>
  <si>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</si>
  <si>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</si>
  <si>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</si>
  <si>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</si>
  <si>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</si>
  <si>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</si>
  <si>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</si>
  <si>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</si>
  <si>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</si>
  <si>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</si>
  <si>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</si>
  <si>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</si>
  <si>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</si>
  <si>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</si>
  <si>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</si>
  <si>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</si>
  <si>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</si>
  <si>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</si>
  <si>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</si>
  <si>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</si>
  <si>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</si>
  <si>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</si>
  <si>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</si>
  <si>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</si>
  <si>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</si>
  <si>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</si>
  <si>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</si>
  <si>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</si>
  <si>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</si>
  <si>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</si>
  <si>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</si>
  <si>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</si>
  <si>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</si>
  <si>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</si>
  <si>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</si>
  <si>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</si>
  <si>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</si>
  <si>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</si>
  <si>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</si>
  <si>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</si>
  <si>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</si>
  <si>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</si>
  <si>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</si>
  <si>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</si>
  <si>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</si>
  <si>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</si>
  <si>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</si>
  <si>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</si>
  <si>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</si>
  <si>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</si>
  <si>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</si>
  <si>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</si>
  <si>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</si>
  <si>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</si>
  <si>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</si>
  <si>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</si>
  <si>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</si>
  <si>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</si>
  <si>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</si>
  <si>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</si>
  <si>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</si>
  <si>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</si>
  <si>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</si>
  <si>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</si>
  <si>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</si>
  <si>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</si>
  <si>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</si>
  <si>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</si>
  <si>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</si>
  <si>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</si>
  <si>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</si>
  <si>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</si>
  <si>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</si>
  <si>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</si>
  <si>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</si>
  <si>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</si>
  <si>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</si>
  <si>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</si>
  <si>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</si>
  <si>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</si>
  <si>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</si>
  <si>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</si>
  <si>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</si>
  <si>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</si>
  <si>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</si>
  <si>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</si>
  <si>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</si>
  <si>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</si>
  <si>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</si>
  <si>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</si>
  <si>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</si>
  <si>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</si>
  <si>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</si>
  <si>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</si>
  <si>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</si>
  <si>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</si>
  <si>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</si>
  <si>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</si>
  <si>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</si>
  <si>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</si>
  <si>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</si>
  <si>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</si>
  <si>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</si>
  <si>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</si>
  <si>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</si>
  <si>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</si>
  <si>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</si>
  <si>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</si>
  <si>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</si>
  <si>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</si>
  <si>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</si>
  <si>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</si>
  <si>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</si>
  <si>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</si>
  <si>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</si>
  <si>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</si>
  <si>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</si>
  <si>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</si>
  <si>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</si>
  <si>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</si>
  <si>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</si>
  <si>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</si>
  <si>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</si>
  <si>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</si>
  <si>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</si>
  <si>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</si>
  <si>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</si>
  <si>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</si>
  <si>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</si>
  <si>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</si>
  <si>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</si>
  <si>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</si>
  <si>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</si>
  <si>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</si>
  <si>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</si>
  <si>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</si>
  <si>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</si>
  <si>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</si>
  <si>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</si>
  <si>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</si>
  <si>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</si>
  <si>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</si>
  <si>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</si>
  <si>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</si>
  <si>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</si>
  <si>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</si>
  <si>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</si>
  <si>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</si>
  <si>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</si>
  <si>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</si>
  <si>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</si>
  <si>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</si>
  <si>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</si>
  <si>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</si>
  <si>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</si>
  <si>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</si>
  <si>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</si>
  <si>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</si>
  <si>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</si>
  <si>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</si>
  <si>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</si>
  <si>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</si>
  <si>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</si>
  <si>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</si>
  <si>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</si>
  <si>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</si>
  <si>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</si>
  <si>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</si>
  <si>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</si>
  <si>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</si>
  <si>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</si>
  <si>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</si>
  <si>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</si>
  <si>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</si>
  <si>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</si>
  <si>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</si>
  <si>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</si>
  <si>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</si>
  <si>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</si>
  <si>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</si>
  <si>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</si>
  <si>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</si>
  <si>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</si>
  <si>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</si>
  <si>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</si>
  <si>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</si>
  <si>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</si>
  <si>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</si>
  <si>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</si>
  <si>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</si>
  <si>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</si>
  <si>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</si>
  <si>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</si>
  <si>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</si>
  <si>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</si>
  <si>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</si>
  <si>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</si>
  <si>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</si>
  <si>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</si>
  <si>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</si>
  <si>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</si>
  <si>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</si>
  <si>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</si>
  <si>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</si>
  <si>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</si>
  <si>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</si>
  <si>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</si>
  <si>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</si>
  <si>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</si>
  <si>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</si>
  <si>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</si>
  <si>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</si>
  <si>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</si>
  <si>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</si>
  <si>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</si>
  <si>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</si>
  <si>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</si>
  <si>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</si>
  <si>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</si>
  <si>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</si>
  <si>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</si>
  <si>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</si>
  <si>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</si>
  <si>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</si>
  <si>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</si>
  <si>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</si>
  <si>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</si>
  <si>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</si>
  <si>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</si>
  <si>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</si>
  <si>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</si>
  <si>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</si>
  <si>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</si>
  <si>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</si>
  <si>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</si>
  <si>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</si>
  <si>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</si>
  <si>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</si>
  <si>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</si>
  <si>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</si>
  <si>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</si>
  <si>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</si>
  <si>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</si>
  <si>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</si>
  <si>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</si>
  <si>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</si>
  <si>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</si>
  <si>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</si>
  <si>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</si>
  <si>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</si>
  <si>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</si>
  <si>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</si>
  <si>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</si>
  <si>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</si>
  <si>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</si>
  <si>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</si>
  <si>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</si>
  <si>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</si>
  <si>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</si>
  <si>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</si>
  <si>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</si>
  <si>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</si>
  <si>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</si>
  <si>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</si>
  <si>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</si>
  <si>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</si>
  <si>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</si>
  <si>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</si>
  <si>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</si>
  <si>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</si>
  <si>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</si>
  <si>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</si>
  <si>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</si>
  <si>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</si>
  <si>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</si>
  <si>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</si>
  <si>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</si>
  <si>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</si>
  <si>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</si>
  <si>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</si>
  <si>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</si>
  <si>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</si>
  <si>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</si>
  <si>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</si>
  <si>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</si>
  <si>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</si>
  <si>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</si>
  <si>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</si>
  <si>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</si>
  <si>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</si>
  <si>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</si>
  <si>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</si>
  <si>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</si>
  <si>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</si>
  <si>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</si>
  <si>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</si>
  <si>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</si>
  <si>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</si>
  <si>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</si>
  <si>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</si>
  <si>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</si>
  <si>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</si>
  <si>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</si>
  <si>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</si>
  <si>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</si>
  <si>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</si>
  <si>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</si>
  <si>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</si>
  <si>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</si>
  <si>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</si>
  <si>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</si>
  <si>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</si>
  <si>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</si>
  <si>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</si>
  <si>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</si>
  <si>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</si>
  <si>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</si>
  <si>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</si>
  <si>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</si>
  <si>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</si>
  <si>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</si>
  <si>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</si>
  <si>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</si>
  <si>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</si>
  <si>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</si>
  <si>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</si>
  <si>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</si>
  <si>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</si>
  <si>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</si>
  <si>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</si>
  <si>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</si>
  <si>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</si>
  <si>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</si>
  <si>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</si>
  <si>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</si>
  <si>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</si>
  <si>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</si>
  <si>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</si>
  <si>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</si>
  <si>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</si>
  <si>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</si>
  <si>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</si>
  <si>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</si>
  <si>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</si>
  <si>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</si>
  <si>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</si>
  <si>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</si>
  <si>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</si>
  <si>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</si>
  <si>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</si>
  <si>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</si>
  <si>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</si>
  <si>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</si>
  <si>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</si>
  <si>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</si>
  <si>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</si>
  <si>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</si>
  <si>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</si>
  <si>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</si>
  <si>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</si>
  <si>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</si>
  <si>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</si>
  <si>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</si>
  <si>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</si>
  <si>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</si>
  <si>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</si>
  <si>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</si>
  <si>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</si>
  <si>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</si>
  <si>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</si>
  <si>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</si>
  <si>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</si>
  <si>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</si>
  <si>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</si>
  <si>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</si>
  <si>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</si>
  <si>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</si>
  <si>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</si>
  <si>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</si>
  <si>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</si>
  <si>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</si>
  <si>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</si>
  <si>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</si>
  <si>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</si>
  <si>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</si>
  <si>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</si>
  <si>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</si>
  <si>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</si>
  <si>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</si>
  <si>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</si>
  <si>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</si>
  <si>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</si>
  <si>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</si>
  <si>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</si>
  <si>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</si>
  <si>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</si>
  <si>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</si>
  <si>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</si>
  <si>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</si>
  <si>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</si>
  <si>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</si>
  <si>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</si>
  <si>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</si>
  <si>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</si>
  <si>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</si>
  <si>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</si>
  <si>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</si>
  <si>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</si>
  <si>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</si>
  <si>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</si>
  <si>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</si>
  <si>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</si>
  <si>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</si>
  <si>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</si>
  <si>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</si>
  <si>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</si>
  <si>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</si>
  <si>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</si>
  <si>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</si>
  <si>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</si>
  <si>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</si>
  <si>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</si>
  <si>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</si>
  <si>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</si>
  <si>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</si>
  <si>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</si>
  <si>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</si>
  <si>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</si>
  <si>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</si>
  <si>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</si>
  <si>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</si>
  <si>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</si>
  <si>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</si>
  <si>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</si>
  <si>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</si>
  <si>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</si>
  <si>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</si>
  <si>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</si>
  <si>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</si>
  <si>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</si>
  <si>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</si>
  <si>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</si>
  <si>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</si>
  <si>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</si>
  <si>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</si>
  <si>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</si>
  <si>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</si>
  <si>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</si>
  <si>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</si>
  <si>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</si>
  <si>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</si>
  <si>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</si>
  <si>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</si>
  <si>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</si>
  <si>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</si>
  <si>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</si>
  <si>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</si>
  <si>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</si>
  <si>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</si>
  <si>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</si>
  <si>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</si>
  <si>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</si>
  <si>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</si>
  <si>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</si>
  <si>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</si>
  <si>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</si>
  <si>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</si>
  <si>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</si>
  <si>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</si>
  <si>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</si>
  <si>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</si>
  <si>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</si>
  <si>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</si>
  <si>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</si>
  <si>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</si>
  <si>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</si>
  <si>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</si>
  <si>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</si>
  <si>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</si>
  <si>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</si>
  <si>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</si>
  <si>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</si>
  <si>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</si>
  <si>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</si>
  <si>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</si>
  <si>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</si>
  <si>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</si>
  <si>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</si>
  <si>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</si>
  <si>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</si>
  <si>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</si>
  <si>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</si>
  <si>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</si>
  <si>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</si>
  <si>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</si>
  <si>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</si>
  <si>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</si>
  <si>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</si>
  <si>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</si>
  <si>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</si>
  <si>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</si>
  <si>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</si>
  <si>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</si>
  <si>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</si>
  <si>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</si>
  <si>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</si>
  <si>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</si>
  <si>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</si>
  <si>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</si>
  <si>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</si>
  <si>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</si>
  <si>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</si>
  <si>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</si>
  <si>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</si>
  <si>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</si>
  <si>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</si>
  <si>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</si>
  <si>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</si>
  <si>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</si>
  <si>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</si>
  <si>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</si>
  <si>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</si>
  <si>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</si>
  <si>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</si>
  <si>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</si>
  <si>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</si>
  <si>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</si>
  <si>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</si>
  <si>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</si>
  <si>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</si>
  <si>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</si>
  <si>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</si>
  <si>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</si>
  <si>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</si>
  <si>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</si>
  <si>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</si>
  <si>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</si>
  <si>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</si>
  <si>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</si>
  <si>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</si>
  <si>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</si>
  <si>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</si>
  <si>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</si>
  <si>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</si>
  <si>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</si>
  <si>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</si>
  <si>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</si>
  <si>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</si>
  <si>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</si>
  <si>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</si>
  <si>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</si>
  <si>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</si>
  <si>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</si>
  <si>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</si>
  <si>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</si>
  <si>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</si>
  <si>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</si>
  <si>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</si>
  <si>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</si>
  <si>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</si>
  <si>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</si>
  <si>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</si>
  <si>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</si>
  <si>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</si>
  <si>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</si>
  <si>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</si>
  <si>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</si>
  <si>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</si>
  <si>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</si>
  <si>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</si>
  <si>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</si>
  <si>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</si>
  <si>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</si>
  <si>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</si>
  <si>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</si>
  <si>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</si>
  <si>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</si>
  <si>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</si>
  <si>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</si>
  <si>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</si>
  <si>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</si>
  <si>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</si>
  <si>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</si>
  <si>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</si>
  <si>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</si>
  <si>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</si>
  <si>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</si>
  <si>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</si>
  <si>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</si>
  <si>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</si>
  <si>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</si>
  <si>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</si>
  <si>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</si>
  <si>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</si>
  <si>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</si>
  <si>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</si>
  <si>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</si>
  <si>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</si>
  <si>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</si>
  <si>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</si>
  <si>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</si>
  <si>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</si>
  <si>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</si>
  <si>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</si>
  <si>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</si>
  <si>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</si>
  <si>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</si>
  <si>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</si>
  <si>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</si>
  <si>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</si>
  <si>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</si>
  <si>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</si>
  <si>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</si>
  <si>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</si>
  <si>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</si>
  <si>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</si>
  <si>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</si>
  <si>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</si>
  <si>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</si>
  <si>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</si>
  <si>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</si>
  <si>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</si>
  <si>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</si>
  <si>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</si>
  <si>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</si>
  <si>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</si>
  <si>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</si>
  <si>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</si>
  <si>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</si>
  <si>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</si>
  <si>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</si>
  <si>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</si>
  <si>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</si>
  <si>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</si>
  <si>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</si>
  <si>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</si>
  <si>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</si>
  <si>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</si>
  <si>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</si>
  <si>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</si>
  <si>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</si>
  <si>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</si>
  <si>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</si>
  <si>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</si>
  <si>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</si>
  <si>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</si>
  <si>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</si>
  <si>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</si>
  <si>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</si>
  <si>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</si>
  <si>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</si>
  <si>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</si>
  <si>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</si>
  <si>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</si>
  <si>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</si>
  <si>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</si>
  <si>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</si>
  <si>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</si>
  <si>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</si>
  <si>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</si>
  <si>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</si>
  <si>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</si>
  <si>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</si>
  <si>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</si>
  <si>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</si>
  <si>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</si>
  <si>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</si>
  <si>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</si>
  <si>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</si>
  <si>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</si>
  <si>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</si>
  <si>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</si>
  <si>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</si>
  <si>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</si>
  <si>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</si>
  <si>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</si>
  <si>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</si>
  <si>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</si>
  <si>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</si>
  <si>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</si>
  <si>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</si>
  <si>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</si>
  <si>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</si>
  <si>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</si>
  <si>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</si>
  <si>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</si>
  <si>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</si>
  <si>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</si>
  <si>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</si>
  <si>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</si>
  <si>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</si>
  <si>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</si>
  <si>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</si>
  <si>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</si>
  <si>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</si>
  <si>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</si>
  <si>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</si>
  <si>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</si>
  <si>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</si>
  <si>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</si>
  <si>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</si>
  <si>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</si>
  <si>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</si>
  <si>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</si>
  <si>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</si>
  <si>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</si>
  <si>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</si>
  <si>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</si>
  <si>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</si>
  <si>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</si>
  <si>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</si>
  <si>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</si>
  <si>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</si>
  <si>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</si>
  <si>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</si>
  <si>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</si>
  <si>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</si>
  <si>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</si>
  <si>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</si>
  <si>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</si>
  <si>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</si>
  <si>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</si>
  <si>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</si>
  <si>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</si>
  <si>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</si>
  <si>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</si>
  <si>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</si>
  <si>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</si>
  <si>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</si>
  <si>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</si>
  <si>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</si>
  <si>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</si>
  <si>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</si>
  <si>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</si>
  <si>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</si>
  <si>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</si>
  <si>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</si>
  <si>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</si>
  <si>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</si>
  <si>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</si>
  <si>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</si>
  <si>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</si>
  <si>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</si>
  <si>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</si>
  <si>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</si>
  <si>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</si>
  <si>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</si>
  <si>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</si>
  <si>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</si>
  <si>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</si>
  <si>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</si>
  <si>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</si>
  <si>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</si>
  <si>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</si>
  <si>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</si>
  <si>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</si>
  <si>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</si>
  <si>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</si>
  <si>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</si>
  <si>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</si>
  <si>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</si>
  <si>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</si>
  <si>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</si>
  <si>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</si>
  <si>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</si>
  <si>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</si>
  <si>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</si>
  <si>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</si>
  <si>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</si>
  <si>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</si>
  <si>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</si>
  <si>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</si>
  <si>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</si>
  <si>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</si>
  <si>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</si>
  <si>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</si>
  <si>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</si>
  <si>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</si>
  <si>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</si>
  <si>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</si>
  <si>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</si>
  <si>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</si>
  <si>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</si>
  <si>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</si>
  <si>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</si>
  <si>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</si>
  <si>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</si>
  <si>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</si>
  <si>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</si>
  <si>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</si>
  <si>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</si>
  <si>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</si>
  <si>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</si>
  <si>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</si>
  <si>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</si>
  <si>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</si>
  <si>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</si>
  <si>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</si>
  <si>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</si>
  <si>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</si>
  <si>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</si>
  <si>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</si>
  <si>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</si>
  <si>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</si>
  <si>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</si>
  <si>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</si>
  <si>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</si>
  <si>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</si>
  <si>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</si>
  <si>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</si>
  <si>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</si>
  <si>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</si>
  <si>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</si>
  <si>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</si>
  <si>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</si>
  <si>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</si>
  <si>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</si>
  <si>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</si>
  <si>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</si>
  <si>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</si>
  <si>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</si>
  <si>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</si>
  <si>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</si>
  <si>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</si>
  <si>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</si>
  <si>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</si>
  <si>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</si>
  <si>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</si>
  <si>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</si>
  <si>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</si>
  <si>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</si>
  <si>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</si>
  <si>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</si>
  <si>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</si>
  <si>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</si>
  <si>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</si>
  <si>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</si>
  <si>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</si>
  <si>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</si>
  <si>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</si>
  <si>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</si>
  <si>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</si>
  <si>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</si>
  <si>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</si>
  <si>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</si>
  <si>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</si>
  <si>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</si>
  <si>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</si>
  <si>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</si>
  <si>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</si>
  <si>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</si>
  <si>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</si>
  <si>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</si>
  <si>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</si>
  <si>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</si>
  <si>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</si>
  <si>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</si>
  <si>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</si>
  <si>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</si>
  <si>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</si>
  <si>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</si>
  <si>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</si>
  <si>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</si>
  <si>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</si>
  <si>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</si>
  <si>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</si>
  <si>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</si>
  <si>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</si>
  <si>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</si>
  <si>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</si>
  <si>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</si>
  <si>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</si>
  <si>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</si>
  <si>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</si>
  <si>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</si>
  <si>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</si>
  <si>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</si>
  <si>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</si>
  <si>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</si>
  <si>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</si>
  <si>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</si>
  <si>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</si>
  <si>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</si>
  <si>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</si>
  <si>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</si>
  <si>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</si>
  <si>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</si>
  <si>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</si>
  <si>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</si>
  <si>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</si>
  <si>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</si>
  <si>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</si>
  <si>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</si>
  <si>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</si>
  <si>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</si>
  <si>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</si>
  <si>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</si>
  <si>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</si>
  <si>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</si>
  <si>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</si>
  <si>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</si>
  <si>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</si>
  <si>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</si>
  <si>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</si>
  <si>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</si>
  <si>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</si>
  <si>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</si>
  <si>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</si>
  <si>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</si>
  <si>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</si>
  <si>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</si>
  <si>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</si>
  <si>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</si>
  <si>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</si>
  <si>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</si>
  <si>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</si>
  <si>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</si>
  <si>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</si>
  <si>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</si>
  <si>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</si>
  <si>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</si>
  <si>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</si>
  <si>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</si>
  <si>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</si>
  <si>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</si>
  <si>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</si>
  <si>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</si>
  <si>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</si>
  <si>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</si>
  <si>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</si>
  <si>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</si>
  <si>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</si>
  <si>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</si>
  <si>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</si>
  <si>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</si>
  <si>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</si>
  <si>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</si>
  <si>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</si>
  <si>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</si>
  <si>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</si>
  <si>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</si>
  <si>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</si>
  <si>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</si>
  <si>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</si>
  <si>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</si>
  <si>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</si>
  <si>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</si>
  <si>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</si>
  <si>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</si>
  <si>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</si>
  <si>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</si>
  <si>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</si>
  <si>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</si>
  <si>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</si>
  <si>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</si>
  <si>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</si>
  <si>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</si>
  <si>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</si>
  <si>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</si>
  <si>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</si>
  <si>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</si>
  <si>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</si>
  <si>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</si>
  <si>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</si>
  <si>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</si>
  <si>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</si>
  <si>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</si>
  <si>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</si>
  <si>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</si>
  <si>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</si>
  <si>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</si>
  <si>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</si>
  <si>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</si>
  <si>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</si>
  <si>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</si>
  <si>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</si>
  <si>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</si>
  <si>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</si>
  <si>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</si>
  <si>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</si>
  <si>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</si>
  <si>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</si>
  <si>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</si>
  <si>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</si>
  <si>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</si>
  <si>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</si>
  <si>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</si>
  <si>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</si>
  <si>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</si>
  <si>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</si>
  <si>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</si>
  <si>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</si>
  <si>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</si>
  <si>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</si>
  <si>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</si>
  <si>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</si>
  <si>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</si>
  <si>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</si>
  <si>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</si>
  <si>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</si>
  <si>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</si>
  <si>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</si>
  <si>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</si>
  <si>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</si>
  <si>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</si>
  <si>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</si>
  <si>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</si>
  <si>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</si>
  <si>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</si>
  <si>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</si>
  <si>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</si>
  <si>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</si>
  <si>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</si>
  <si>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</si>
  <si>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</si>
  <si>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</si>
  <si>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</si>
  <si>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</si>
  <si>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</si>
  <si>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</si>
  <si>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</si>
  <si>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</si>
  <si>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</si>
  <si>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</si>
  <si>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</si>
  <si>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</si>
  <si>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</si>
  <si>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</si>
  <si>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</si>
  <si>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</si>
  <si>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</si>
  <si>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</si>
  <si>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</si>
  <si>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</si>
  <si>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</si>
  <si>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</si>
  <si>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</si>
  <si>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</si>
  <si>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</si>
  <si>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</si>
  <si>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</si>
  <si>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</si>
  <si>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</si>
  <si>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</si>
  <si>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</si>
  <si>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</si>
  <si>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</si>
  <si>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</si>
  <si>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</si>
  <si>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</si>
  <si>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</si>
  <si>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</si>
  <si>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</si>
  <si>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</si>
  <si>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</si>
  <si>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</si>
  <si>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</si>
  <si>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</si>
  <si>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</si>
  <si>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</si>
  <si>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</si>
  <si>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</si>
  <si>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</si>
  <si>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</si>
  <si>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</si>
  <si>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</si>
  <si>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</si>
  <si>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</si>
  <si>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</si>
  <si>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</si>
  <si>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</si>
  <si>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</si>
  <si>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</si>
  <si>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</si>
  <si>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</si>
  <si>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</si>
  <si>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</si>
  <si>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</si>
  <si>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</si>
  <si>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</si>
  <si>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</si>
  <si>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</si>
  <si>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</si>
  <si>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</si>
  <si>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</si>
  <si>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</si>
  <si>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</si>
  <si>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</si>
  <si>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</si>
  <si>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</si>
  <si>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</si>
  <si>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</si>
  <si>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</si>
  <si>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</si>
  <si>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</si>
  <si>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</si>
  <si>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</si>
  <si>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</si>
  <si>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</si>
  <si>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</si>
  <si>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</si>
  <si>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</si>
  <si>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</si>
  <si>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</si>
  <si>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</si>
  <si>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</si>
  <si>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</si>
  <si>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</si>
  <si>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</si>
  <si>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</si>
  <si>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</si>
  <si>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</si>
  <si>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</si>
  <si>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</si>
  <si>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</si>
  <si>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</si>
  <si>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</si>
  <si>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</si>
  <si>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</si>
  <si>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</si>
  <si>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</si>
  <si>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</si>
  <si>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</si>
  <si>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</si>
  <si>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</si>
  <si>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</si>
  <si>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</si>
  <si>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</si>
  <si>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</si>
  <si>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</si>
  <si>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</si>
  <si>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</si>
  <si>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</si>
  <si>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</si>
  <si>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</si>
  <si>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</si>
  <si>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</si>
  <si>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</si>
  <si>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</si>
  <si>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</si>
  <si>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</si>
  <si>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</si>
  <si>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</si>
  <si>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</si>
  <si>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</si>
  <si>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</si>
  <si>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</si>
  <si>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</si>
  <si>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</si>
  <si>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</si>
  <si>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</si>
  <si>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</si>
  <si>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</si>
  <si>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</si>
  <si>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</si>
  <si>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</si>
  <si>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</si>
  <si>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</si>
  <si>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</si>
  <si>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</si>
  <si>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</si>
  <si>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</si>
  <si>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</si>
  <si>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</si>
  <si>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</si>
  <si>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</si>
  <si>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</si>
  <si>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</si>
  <si>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</si>
  <si>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</si>
  <si>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</si>
  <si>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</si>
  <si>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</si>
  <si>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</si>
  <si>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</si>
  <si>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</si>
  <si>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</si>
  <si>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</si>
  <si>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</si>
  <si>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</si>
  <si>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</si>
  <si>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</si>
  <si>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</si>
  <si>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</si>
  <si>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</si>
  <si>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</si>
  <si>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</si>
  <si>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</si>
  <si>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</si>
  <si>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</si>
  <si>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</si>
  <si>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</si>
  <si>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</si>
  <si>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</si>
  <si>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</si>
  <si>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</si>
  <si>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</si>
  <si>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</si>
  <si>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</si>
  <si>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</si>
  <si>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</si>
  <si>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</si>
  <si>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</si>
  <si>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</si>
  <si>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</si>
  <si>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</si>
  <si>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</si>
  <si>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</si>
  <si>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</si>
  <si>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</si>
  <si>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</si>
  <si>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</si>
  <si>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</si>
  <si>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</si>
  <si>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</si>
  <si>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</si>
  <si>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</si>
  <si>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</si>
  <si>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</si>
  <si>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</si>
  <si>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</si>
  <si>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</si>
  <si>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</si>
  <si>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</si>
  <si>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</si>
  <si>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</si>
  <si>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</si>
  <si>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</si>
  <si>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</si>
  <si>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</si>
  <si>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</si>
  <si>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</si>
  <si>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</si>
  <si>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</si>
  <si>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</si>
  <si>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</si>
  <si>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</si>
  <si>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</si>
  <si>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</si>
  <si>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</si>
  <si>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</si>
  <si>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</si>
  <si>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</si>
  <si>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</si>
  <si>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</si>
  <si>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</si>
  <si>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</si>
  <si>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</si>
  <si>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</si>
  <si>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</si>
  <si>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</si>
  <si>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</si>
  <si>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</si>
  <si>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</si>
  <si>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</si>
  <si>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</si>
  <si>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</si>
  <si>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</si>
  <si>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</si>
  <si>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</si>
  <si>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</si>
  <si>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</si>
  <si>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</si>
  <si>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</si>
  <si>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</si>
  <si>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</si>
  <si>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</si>
  <si>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</si>
  <si>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</si>
  <si>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</si>
  <si>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</si>
  <si>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</si>
  <si>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</si>
  <si>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</si>
  <si>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</si>
  <si>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</si>
  <si>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</si>
  <si>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</si>
  <si>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</si>
  <si>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</si>
  <si>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</si>
  <si>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</si>
  <si>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</si>
  <si>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</si>
  <si>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</si>
  <si>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</si>
  <si>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</si>
  <si>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</si>
  <si>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</si>
  <si>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</si>
  <si>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</si>
  <si>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</si>
  <si>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</si>
  <si>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</si>
  <si>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</si>
  <si>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</si>
  <si>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</si>
  <si>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</si>
  <si>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</si>
  <si>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</si>
  <si>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</si>
  <si>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</si>
  <si>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</si>
  <si>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</si>
  <si>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</si>
  <si>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</si>
  <si>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</si>
  <si>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</si>
  <si>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</si>
  <si>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</si>
  <si>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</si>
  <si>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</si>
  <si>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</si>
  <si>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</si>
  <si>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</si>
  <si>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</si>
  <si>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</si>
  <si>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</si>
  <si>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</si>
  <si>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</si>
  <si>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</si>
  <si>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</si>
  <si>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</si>
  <si>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</si>
  <si>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</si>
  <si>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</si>
  <si>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</si>
  <si>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</si>
  <si>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</si>
  <si>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</si>
  <si>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</si>
  <si>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</si>
  <si>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</si>
  <si>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</si>
  <si>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</si>
  <si>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</si>
  <si>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</si>
  <si>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</si>
  <si>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</si>
  <si>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</si>
  <si>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</si>
  <si>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</si>
  <si>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</si>
  <si>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</si>
  <si>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</si>
  <si>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</si>
  <si>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</si>
  <si>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</si>
  <si>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</si>
  <si>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</si>
  <si>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</si>
  <si>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</si>
  <si>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</si>
  <si>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</si>
  <si>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</si>
  <si>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</si>
  <si>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</si>
  <si>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</si>
  <si>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</si>
  <si>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</si>
  <si>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</si>
  <si>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</si>
  <si>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</si>
  <si>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</si>
  <si>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</si>
  <si>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</si>
  <si>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</si>
  <si>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</si>
  <si>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</si>
  <si>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</si>
  <si>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</si>
  <si>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</si>
  <si>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</si>
  <si>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</si>
  <si>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</si>
  <si>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</si>
  <si>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</si>
  <si>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</si>
  <si>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</si>
  <si>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</si>
  <si>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</si>
  <si>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</si>
  <si>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</si>
  <si>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</si>
  <si>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</si>
  <si>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</si>
  <si>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</si>
  <si>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</si>
  <si>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</si>
  <si>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</si>
  <si>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</si>
  <si>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</si>
  <si>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</si>
  <si>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</si>
  <si>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</si>
  <si>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</si>
  <si>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</si>
  <si>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</si>
  <si>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</si>
  <si>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</si>
  <si>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</si>
  <si>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</si>
  <si>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</si>
  <si>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</si>
  <si>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</si>
  <si>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</si>
  <si>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</si>
  <si>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</si>
  <si>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</si>
  <si>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</si>
  <si>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</si>
  <si>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</si>
  <si>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</si>
  <si>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</si>
  <si>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</si>
  <si>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</si>
  <si>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</si>
  <si>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</si>
  <si>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</si>
  <si>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</si>
  <si>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</si>
  <si>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</si>
  <si>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</si>
  <si>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</si>
  <si>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</si>
  <si>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</si>
  <si>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</si>
  <si>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</si>
  <si>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</si>
  <si>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</si>
  <si>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</si>
  <si>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</si>
  <si>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</si>
  <si>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</si>
  <si>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</si>
  <si>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</si>
  <si>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</si>
  <si>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</si>
  <si>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</si>
  <si>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</si>
  <si>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</si>
  <si>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</si>
  <si>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</si>
  <si>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</si>
  <si>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</si>
  <si>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</si>
  <si>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</si>
  <si>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</si>
  <si>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</si>
  <si>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</si>
  <si>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</si>
  <si>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</si>
  <si>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</si>
  <si>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</si>
  <si>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</si>
  <si>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</si>
  <si>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</si>
  <si>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</si>
  <si>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</si>
  <si>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</si>
  <si>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</si>
  <si>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</si>
  <si>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</si>
  <si>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</si>
  <si>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</si>
  <si>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</si>
  <si>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</si>
  <si>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</si>
  <si>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</si>
  <si>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</si>
  <si>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</si>
  <si>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</si>
  <si>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</si>
  <si>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</si>
  <si>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</si>
  <si>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</si>
  <si>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</si>
  <si>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</si>
  <si>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</si>
  <si>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</si>
  <si>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</si>
  <si>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</si>
  <si>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</si>
  <si>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</si>
  <si>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</si>
  <si>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</si>
  <si>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</si>
  <si>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</si>
  <si>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</si>
  <si>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</si>
  <si>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</si>
  <si>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</si>
  <si>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</si>
  <si>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</si>
  <si>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</si>
  <si>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</si>
  <si>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</si>
  <si>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</si>
  <si>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</si>
  <si>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</si>
  <si>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</si>
  <si>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</si>
  <si>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</si>
  <si>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</si>
  <si>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</si>
  <si>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</si>
  <si>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</si>
  <si>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</si>
  <si>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</si>
  <si>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</si>
  <si>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</si>
  <si>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</si>
  <si>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</si>
  <si>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</si>
  <si>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</si>
  <si>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</si>
  <si>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</si>
  <si>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</si>
  <si>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</si>
  <si>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</si>
  <si>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</si>
  <si>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</si>
  <si>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</si>
  <si>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</si>
  <si>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</si>
  <si>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</si>
  <si>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</si>
  <si>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</si>
  <si>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</si>
  <si>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</si>
  <si>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</si>
  <si>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</si>
  <si>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</si>
  <si>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</si>
  <si>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</si>
  <si>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</si>
  <si>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</si>
  <si>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</si>
  <si>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</si>
  <si>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</si>
  <si>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</si>
  <si>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</si>
  <si>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</si>
  <si>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</si>
  <si>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</si>
  <si>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</si>
  <si>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</si>
  <si>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</si>
  <si>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</si>
  <si>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</si>
  <si>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</si>
  <si>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</si>
  <si>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</si>
  <si>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</si>
  <si>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</si>
  <si>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</si>
  <si>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</si>
  <si>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</si>
  <si>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</si>
  <si>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</si>
  <si>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</si>
  <si>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</si>
  <si>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</si>
  <si>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</si>
  <si>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</si>
  <si>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</si>
  <si>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</si>
  <si>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</si>
  <si>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</si>
  <si>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</si>
  <si>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</si>
  <si>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</si>
  <si>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</si>
  <si>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</si>
  <si>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</si>
  <si>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</si>
  <si>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</si>
  <si>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</si>
  <si>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</si>
  <si>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</si>
  <si>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</si>
  <si>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</si>
  <si>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</si>
  <si>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</si>
  <si>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</si>
  <si>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</si>
  <si>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</si>
  <si>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</si>
  <si>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</si>
  <si>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</si>
  <si>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</si>
  <si>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</si>
  <si>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</si>
  <si>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</si>
  <si>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</si>
  <si>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</si>
  <si>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</si>
  <si>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</si>
  <si>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</si>
  <si>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</si>
  <si>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</si>
  <si>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</si>
  <si>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</si>
  <si>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</si>
  <si>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</si>
  <si>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</si>
  <si>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</si>
  <si>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</si>
  <si>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</si>
  <si>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</si>
  <si>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</si>
  <si>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</si>
  <si>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</si>
  <si>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</si>
  <si>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</si>
  <si>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</si>
  <si>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</si>
  <si>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</si>
  <si>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</si>
  <si>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</si>
  <si>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</si>
  <si>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</si>
  <si>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</si>
  <si>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</si>
  <si>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</si>
  <si>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</si>
  <si>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</si>
  <si>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</si>
  <si>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</si>
  <si>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</si>
  <si>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</si>
  <si>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</si>
  <si>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</si>
  <si>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</si>
  <si>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</si>
  <si>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</si>
  <si>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</si>
  <si>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</si>
  <si>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</si>
  <si>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</si>
  <si>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</si>
  <si>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</si>
  <si>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</si>
  <si>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</si>
  <si>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</si>
  <si>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</si>
  <si>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</si>
  <si>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</si>
  <si>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</si>
  <si>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</si>
  <si>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</si>
  <si>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</si>
  <si>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</si>
  <si>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</si>
  <si>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</si>
  <si>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</si>
  <si>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</si>
  <si>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</si>
  <si>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</si>
  <si>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</si>
  <si>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</si>
  <si>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</si>
  <si>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</si>
  <si>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</si>
  <si>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</si>
  <si>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</si>
  <si>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</si>
  <si>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</si>
  <si>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</si>
  <si>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</si>
  <si>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</si>
  <si>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</si>
  <si>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</si>
  <si>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</si>
  <si>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</si>
  <si>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</si>
  <si>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</si>
  <si>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</si>
  <si>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</si>
  <si>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</si>
  <si>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</si>
  <si>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</si>
  <si>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</si>
  <si>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</si>
  <si>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</si>
  <si>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</si>
  <si>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</si>
  <si>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</si>
  <si>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</si>
  <si>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</si>
  <si>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</si>
  <si>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</si>
  <si>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</si>
  <si>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</si>
  <si>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</si>
  <si>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</si>
  <si>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</si>
  <si>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</si>
  <si>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</si>
  <si>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</si>
  <si>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</si>
  <si>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</si>
  <si>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</si>
  <si>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</si>
  <si>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</si>
  <si>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</si>
  <si>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</si>
  <si>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</si>
  <si>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</si>
  <si>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</si>
  <si>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</si>
  <si>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</si>
  <si>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</si>
  <si>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</si>
  <si>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</si>
  <si>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</si>
  <si>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</si>
  <si>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</si>
  <si>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</si>
  <si>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</si>
  <si>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</si>
  <si>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</si>
  <si>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</si>
  <si>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</si>
  <si>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</si>
  <si>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</si>
  <si>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</si>
  <si>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</si>
  <si>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</si>
  <si>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</si>
  <si>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</si>
  <si>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</si>
  <si>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</si>
  <si>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</si>
  <si>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</si>
  <si>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</si>
  <si>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</si>
  <si>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</si>
  <si>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</si>
  <si>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</si>
  <si>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</si>
  <si>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</si>
  <si>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</si>
  <si>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</si>
  <si>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</si>
  <si>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</si>
  <si>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</si>
  <si>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</si>
  <si>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</si>
  <si>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</si>
  <si>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</si>
  <si>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</si>
  <si>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</si>
  <si>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</si>
  <si>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</si>
  <si>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</si>
  <si>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</si>
  <si>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</si>
  <si>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</si>
  <si>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</si>
  <si>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</si>
  <si>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</si>
  <si>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</si>
  <si>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</si>
  <si>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</si>
  <si>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</si>
  <si>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</si>
  <si>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</si>
  <si>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</si>
  <si>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</si>
  <si>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</si>
  <si>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</si>
  <si>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</si>
  <si>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</si>
  <si>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</si>
  <si>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</si>
  <si>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</si>
  <si>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</si>
  <si>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</si>
  <si>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</si>
  <si>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</si>
  <si>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</si>
  <si>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</si>
  <si>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</si>
  <si>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</si>
  <si>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</si>
  <si>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</si>
  <si>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</si>
  <si>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</si>
  <si>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</si>
  <si>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</si>
  <si>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</si>
  <si>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</si>
  <si>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</si>
  <si>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</si>
  <si>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</si>
  <si>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</si>
  <si>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</si>
  <si>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</si>
  <si>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</si>
  <si>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</si>
  <si>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</si>
  <si>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</si>
  <si>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</si>
  <si>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</si>
  <si>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</si>
  <si>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</si>
  <si>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</si>
  <si>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</si>
  <si>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</si>
  <si>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</si>
  <si>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</si>
  <si>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</si>
  <si>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</si>
  <si>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</si>
  <si>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</si>
  <si>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</si>
  <si>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</si>
  <si>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</si>
  <si>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</si>
  <si>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</si>
  <si>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</si>
  <si>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</si>
  <si>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</si>
  <si>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</si>
  <si>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</si>
  <si>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</si>
  <si>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</si>
  <si>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</si>
  <si>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</si>
  <si>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</si>
  <si>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</si>
  <si>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</si>
  <si>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</si>
  <si>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</si>
  <si>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</si>
  <si>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</si>
  <si>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</si>
  <si>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</si>
  <si>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</si>
  <si>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</si>
  <si>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</si>
  <si>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</si>
  <si>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</si>
  <si>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</si>
  <si>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</si>
  <si>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</si>
  <si>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</si>
  <si>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</si>
  <si>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</si>
  <si>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</si>
  <si>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</si>
  <si>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</si>
  <si>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</si>
  <si>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</si>
  <si>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</si>
  <si>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</si>
  <si>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</si>
  <si>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</si>
  <si>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</si>
  <si>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</si>
  <si>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</si>
  <si>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</si>
  <si>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</si>
  <si>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</si>
  <si>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</si>
  <si>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</si>
  <si>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</si>
  <si>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</si>
  <si>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</si>
  <si>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</si>
  <si>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</si>
  <si>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</si>
  <si>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</si>
  <si>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</si>
  <si>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</si>
  <si>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</si>
  <si>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</si>
  <si>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</si>
  <si>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</si>
  <si>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</si>
  <si>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</si>
  <si>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</si>
  <si>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</si>
  <si>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</si>
  <si>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</si>
  <si>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</si>
  <si>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</si>
  <si>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</si>
  <si>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</si>
  <si>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</si>
  <si>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</si>
  <si>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</si>
  <si>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</si>
  <si>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</si>
  <si>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</si>
  <si>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</si>
  <si>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</si>
  <si>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</si>
  <si>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</si>
  <si>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</si>
  <si>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</si>
  <si>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</si>
  <si>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</si>
  <si>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</si>
  <si>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</si>
  <si>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</si>
  <si>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</si>
  <si>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</si>
  <si>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</si>
  <si>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</si>
  <si>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</si>
  <si>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</si>
  <si>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</si>
  <si>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</si>
  <si>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</si>
  <si>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</si>
  <si>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</si>
  <si>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</si>
  <si>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</si>
  <si>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</si>
  <si>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</si>
  <si>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</si>
  <si>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</si>
  <si>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</si>
  <si>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</si>
  <si>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</si>
  <si>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</si>
  <si>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</si>
  <si>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</si>
  <si>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</si>
  <si>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</si>
  <si>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</si>
  <si>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</si>
  <si>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</si>
  <si>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</si>
  <si>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</si>
  <si>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</si>
  <si>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</si>
  <si>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</si>
  <si>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</si>
  <si>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</si>
  <si>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</si>
  <si>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</si>
  <si>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</si>
  <si>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</si>
  <si>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</si>
  <si>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</si>
  <si>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</si>
  <si>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</si>
  <si>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</si>
  <si>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</si>
  <si>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</si>
  <si>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</si>
  <si>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</si>
  <si>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</si>
  <si>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</si>
  <si>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</si>
  <si>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</si>
  <si>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</si>
  <si>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</si>
  <si>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</si>
  <si>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</si>
  <si>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</si>
  <si>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</si>
  <si>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</si>
  <si>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</si>
  <si>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</si>
  <si>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</si>
  <si>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</si>
  <si>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</si>
  <si>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</si>
  <si>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</si>
  <si>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</si>
  <si>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</si>
  <si>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</si>
  <si>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</si>
  <si>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</si>
  <si>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</si>
  <si>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</si>
  <si>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</si>
  <si>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</si>
  <si>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</si>
  <si>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</si>
  <si>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</si>
  <si>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</si>
  <si>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</si>
  <si>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</si>
  <si>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</si>
  <si>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</si>
  <si>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</si>
  <si>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</si>
  <si>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</si>
  <si>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</si>
  <si>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</si>
  <si>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</si>
  <si>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</si>
  <si>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</si>
  <si>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</si>
  <si>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</si>
  <si>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</si>
  <si>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</si>
  <si>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</si>
  <si>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</si>
  <si>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</si>
  <si>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</si>
  <si>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</si>
  <si>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</si>
  <si>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</si>
  <si>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</si>
  <si>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</si>
  <si>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</si>
  <si>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</si>
  <si>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</si>
  <si>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</si>
  <si>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</si>
  <si>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</si>
  <si>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</si>
  <si>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</si>
  <si>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</si>
  <si>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</si>
  <si>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</si>
  <si>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</si>
  <si>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</si>
  <si>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</si>
  <si>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</si>
  <si>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</si>
  <si>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</si>
  <si>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</si>
  <si>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</si>
  <si>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</si>
  <si>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</si>
  <si>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</si>
  <si>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</si>
  <si>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</si>
  <si>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</si>
  <si>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</si>
  <si>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</si>
  <si>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</si>
  <si>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</si>
  <si>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</si>
  <si>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</si>
  <si>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</si>
  <si>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</si>
  <si>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</si>
  <si>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</si>
  <si>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</si>
  <si>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</si>
  <si>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</si>
  <si>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</si>
  <si>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</si>
  <si>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</si>
  <si>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</si>
  <si>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</si>
  <si>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</si>
  <si>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</si>
  <si>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</si>
  <si>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</si>
  <si>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</si>
  <si>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</si>
  <si>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</si>
  <si>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</si>
  <si>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</si>
  <si>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</si>
  <si>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</si>
  <si>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</si>
  <si>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</si>
  <si>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</si>
  <si>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</si>
  <si>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</si>
  <si>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</si>
  <si>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</si>
  <si>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</si>
  <si>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</si>
  <si>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</si>
  <si>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</si>
  <si>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</si>
  <si>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</si>
  <si>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</si>
  <si>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</si>
  <si>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</si>
  <si>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</si>
  <si>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</si>
  <si>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</si>
  <si>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</si>
  <si>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</si>
  <si>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</si>
  <si>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</si>
  <si>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</si>
  <si>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</si>
  <si>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</si>
  <si>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</si>
  <si>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</si>
  <si>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</si>
  <si>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</si>
  <si>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</si>
  <si>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</si>
  <si>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</si>
  <si>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</si>
  <si>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</si>
  <si>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</si>
  <si>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</si>
  <si>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</si>
  <si>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</si>
  <si>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</si>
  <si>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</si>
  <si>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</si>
  <si>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</si>
  <si>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</si>
  <si>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</si>
  <si>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</si>
  <si>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</si>
  <si>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</si>
  <si>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</si>
  <si>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</si>
  <si>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</si>
  <si>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</si>
  <si>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</si>
  <si>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</si>
  <si>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</si>
  <si>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</si>
  <si>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</si>
  <si>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</si>
  <si>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</si>
  <si>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</si>
  <si>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</si>
  <si>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</si>
  <si>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</si>
  <si>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</si>
  <si>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</si>
  <si>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</si>
  <si>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</si>
  <si>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</si>
  <si>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</si>
  <si>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</si>
  <si>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</si>
  <si>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</si>
  <si>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</si>
  <si>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</si>
  <si>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</si>
  <si>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</si>
  <si>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</si>
  <si>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</si>
  <si>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</si>
  <si>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</si>
  <si>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</si>
  <si>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</si>
  <si>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</si>
  <si>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</si>
  <si>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</si>
  <si>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</si>
  <si>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</si>
  <si>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</si>
  <si>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</si>
  <si>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</si>
  <si>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</si>
  <si>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</si>
  <si>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</si>
  <si>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</si>
  <si>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</si>
  <si>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</si>
  <si>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</si>
  <si>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</si>
  <si>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</si>
  <si>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</si>
  <si>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</si>
  <si>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</si>
  <si>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</si>
  <si>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</si>
  <si>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</si>
  <si>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</si>
  <si>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</si>
  <si>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</si>
  <si>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</si>
  <si>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</si>
  <si>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</si>
  <si>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</si>
  <si>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</si>
  <si>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</si>
  <si>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</si>
  <si>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</si>
  <si>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</si>
  <si>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</si>
  <si>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</si>
  <si>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</si>
  <si>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</si>
  <si>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</si>
  <si>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</si>
  <si>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</si>
  <si>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</si>
  <si>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</si>
  <si>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</si>
  <si>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</si>
  <si>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</si>
  <si>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</si>
  <si>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</si>
  <si>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</si>
  <si>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</si>
  <si>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</si>
  <si>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</si>
  <si>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</si>
  <si>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</si>
  <si>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</si>
  <si>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</si>
  <si>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</si>
  <si>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</si>
  <si>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</si>
  <si>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</si>
  <si>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</si>
  <si>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</si>
  <si>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</si>
  <si>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</si>
  <si>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</si>
  <si>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</si>
  <si>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</si>
  <si>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</si>
  <si>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</si>
  <si>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</si>
  <si>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</si>
  <si>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</si>
  <si>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</si>
  <si>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</si>
  <si>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</si>
  <si>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</si>
  <si>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</si>
  <si>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</si>
  <si>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</si>
  <si>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</si>
  <si>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</si>
  <si>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</si>
  <si>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</si>
  <si>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</si>
  <si>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</si>
  <si>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</si>
  <si>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</si>
  <si>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</si>
  <si>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</si>
  <si>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</si>
  <si>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</si>
  <si>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</si>
  <si>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</si>
  <si>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</si>
  <si>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</si>
  <si>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</si>
  <si>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</si>
  <si>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</si>
  <si>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</si>
  <si>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</si>
  <si>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</si>
  <si>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</si>
  <si>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</si>
  <si>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</si>
  <si>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</si>
  <si>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</si>
  <si>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</si>
  <si>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</si>
  <si>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</si>
  <si>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</si>
  <si>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</si>
  <si>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</si>
  <si>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</si>
  <si>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</si>
  <si>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</si>
  <si>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</si>
  <si>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</si>
  <si>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</si>
  <si>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</si>
  <si>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</si>
  <si>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</si>
  <si>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</si>
  <si>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</si>
  <si>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</si>
  <si>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</si>
  <si>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</si>
  <si>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</si>
  <si>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</si>
  <si>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</si>
  <si>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</si>
  <si>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</si>
  <si>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</si>
  <si>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</si>
  <si>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</si>
  <si>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</si>
  <si>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</si>
  <si>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</si>
  <si>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</si>
  <si>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</si>
  <si>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</si>
  <si>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</si>
  <si>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</si>
  <si>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</si>
  <si>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</si>
  <si>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</si>
  <si>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</si>
  <si>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</si>
  <si>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</si>
  <si>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</si>
  <si>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</si>
  <si>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</si>
  <si>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</si>
  <si>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</si>
  <si>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</si>
  <si>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</si>
  <si>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</si>
  <si>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</si>
  <si>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</si>
  <si>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</si>
  <si>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</si>
  <si>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</si>
  <si>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</si>
  <si>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</si>
  <si>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</si>
  <si>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</si>
  <si>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</si>
  <si>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</si>
  <si>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</si>
  <si>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</si>
  <si>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</si>
  <si>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</si>
  <si>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</si>
  <si>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</si>
  <si>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</si>
  <si>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</si>
  <si>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</si>
  <si>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</si>
  <si>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</si>
  <si>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</si>
  <si>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</si>
  <si>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</si>
  <si>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</si>
  <si>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</si>
  <si>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</si>
  <si>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</si>
  <si>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</si>
  <si>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</si>
  <si>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</si>
  <si>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</si>
  <si>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</si>
  <si>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</si>
  <si>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</si>
  <si>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</si>
  <si>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</si>
  <si>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</si>
  <si>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</si>
  <si>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</si>
  <si>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</si>
  <si>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</si>
  <si>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</si>
  <si>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</si>
  <si>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</si>
  <si>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</si>
  <si>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</si>
  <si>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</si>
  <si>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</si>
  <si>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</si>
  <si>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</si>
  <si>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</si>
  <si>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</si>
  <si>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</si>
  <si>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</si>
  <si>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</si>
  <si>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</si>
  <si>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</si>
  <si>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</si>
  <si>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</si>
  <si>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</si>
  <si>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</si>
  <si>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</si>
  <si>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</si>
  <si>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</si>
  <si>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</si>
  <si>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</si>
  <si>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</si>
  <si>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</si>
  <si>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</si>
  <si>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</si>
  <si>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</si>
  <si>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</si>
  <si>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</si>
  <si>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</si>
  <si>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</si>
  <si>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</si>
  <si>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</si>
  <si>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</si>
  <si>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</si>
  <si>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</si>
  <si>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</si>
  <si>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</si>
  <si>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</si>
  <si>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</si>
  <si>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</si>
  <si>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</si>
  <si>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</si>
  <si>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</si>
  <si>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</si>
  <si>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</si>
  <si>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</si>
  <si>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</si>
  <si>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</si>
  <si>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</si>
  <si>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</si>
  <si>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</si>
  <si>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</si>
  <si>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</si>
  <si>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</si>
  <si>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</si>
  <si>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</si>
  <si>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</si>
  <si>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</si>
  <si>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</si>
  <si>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</si>
  <si>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</si>
  <si>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</si>
  <si>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</si>
  <si>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</si>
  <si>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</si>
  <si>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</si>
  <si>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</si>
  <si>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</si>
  <si>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</si>
  <si>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</si>
  <si>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</si>
  <si>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</si>
  <si>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</si>
  <si>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</si>
  <si>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</si>
  <si>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</si>
  <si>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</si>
  <si>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</si>
  <si>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</si>
  <si>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</si>
  <si>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</si>
  <si>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</si>
  <si>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</si>
  <si>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</si>
  <si>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</si>
  <si>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</si>
  <si>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</si>
  <si>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</si>
  <si>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</si>
  <si>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</si>
  <si>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</si>
  <si>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</si>
  <si>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</si>
  <si>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</si>
  <si>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</si>
  <si>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</si>
  <si>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</si>
  <si>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</si>
  <si>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</si>
  <si>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</si>
  <si>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</si>
  <si>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</si>
  <si>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</si>
  <si>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</si>
  <si>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</si>
  <si>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</si>
  <si>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</si>
  <si>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</si>
  <si>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</si>
  <si>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</si>
  <si>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</si>
  <si>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</si>
  <si>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</si>
  <si>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</si>
  <si>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</si>
  <si>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</si>
  <si>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</si>
  <si>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</si>
  <si>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</si>
  <si>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</si>
  <si>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</si>
  <si>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</si>
  <si>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</si>
  <si>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</si>
  <si>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</si>
  <si>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</si>
  <si>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</si>
  <si>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</si>
  <si>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</si>
  <si>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</si>
  <si>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</si>
  <si>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</si>
  <si>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</si>
  <si>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</si>
  <si>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</si>
  <si>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</si>
  <si>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</si>
  <si>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</si>
  <si>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</si>
  <si>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</si>
  <si>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</si>
  <si>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</si>
  <si>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</si>
  <si>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</si>
  <si>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</si>
  <si>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</si>
  <si>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</si>
  <si>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</si>
  <si>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</si>
  <si>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</si>
  <si>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</si>
  <si>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</si>
  <si>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</si>
  <si>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</si>
  <si>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</si>
  <si>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</si>
  <si>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</si>
  <si>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</si>
  <si>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</si>
  <si>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</si>
  <si>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</si>
  <si>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</si>
  <si>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</si>
  <si>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</si>
  <si>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</si>
  <si>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</si>
  <si>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</si>
  <si>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</si>
  <si>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</si>
  <si>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</si>
  <si>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</si>
  <si>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</si>
  <si>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</si>
  <si>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</si>
  <si>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</si>
  <si>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</si>
  <si>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</si>
  <si>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</si>
  <si>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</si>
  <si>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</si>
  <si>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</si>
  <si>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</si>
  <si>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</si>
  <si>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</si>
  <si>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</si>
  <si>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</si>
  <si>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</si>
  <si>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</si>
  <si>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</si>
  <si>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</si>
  <si>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</si>
  <si>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</si>
  <si>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</si>
  <si>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</si>
  <si>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</si>
  <si>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</si>
  <si>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</si>
  <si>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</si>
  <si>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</si>
  <si>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</si>
  <si>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</si>
  <si>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</si>
  <si>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</si>
  <si>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</si>
  <si>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</si>
  <si>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</si>
  <si>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</si>
  <si>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</si>
  <si>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</si>
  <si>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</si>
  <si>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</si>
  <si>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</si>
  <si>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</si>
  <si>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</si>
  <si>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</si>
  <si>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</si>
  <si>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</si>
  <si>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</si>
  <si>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</si>
  <si>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</si>
  <si>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</si>
  <si>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</si>
  <si>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</si>
  <si>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</si>
  <si>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</si>
  <si>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</si>
  <si>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</si>
  <si>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</si>
  <si>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</si>
  <si>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</si>
  <si>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</si>
  <si>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</si>
  <si>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</si>
  <si>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</si>
  <si>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</si>
  <si>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</si>
  <si>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</si>
  <si>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</si>
  <si>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</si>
  <si>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</si>
  <si>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</si>
  <si>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</si>
  <si>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</si>
  <si>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</si>
  <si>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</si>
  <si>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</si>
  <si>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</si>
  <si>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</si>
  <si>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</si>
  <si>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</si>
  <si>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</si>
  <si>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</si>
  <si>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</si>
  <si>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</si>
  <si>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</si>
  <si>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</si>
  <si>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</si>
  <si>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</si>
  <si>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</si>
  <si>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</si>
  <si>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</si>
  <si>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</si>
  <si>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</si>
  <si>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</si>
  <si>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</si>
  <si>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</si>
  <si>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</si>
  <si>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</si>
  <si>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</si>
  <si>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</si>
  <si>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</si>
  <si>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</si>
  <si>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</si>
  <si>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</si>
  <si>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</si>
  <si>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</si>
  <si>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</si>
  <si>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</si>
  <si>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</si>
  <si>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</si>
  <si>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</si>
  <si>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</si>
  <si>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</si>
  <si>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</si>
  <si>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</si>
  <si>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</si>
  <si>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</si>
  <si>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</si>
  <si>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</si>
  <si>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</si>
  <si>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</si>
  <si>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</si>
  <si>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</si>
  <si>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</si>
  <si>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</si>
  <si>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</si>
  <si>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</si>
  <si>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</si>
  <si>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</si>
  <si>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</si>
  <si>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</si>
  <si>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</si>
  <si>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</si>
  <si>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</si>
  <si>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</si>
  <si>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</si>
  <si>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</si>
  <si>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</si>
  <si>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</si>
  <si>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</si>
  <si>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</si>
  <si>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</si>
  <si>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</si>
  <si>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</si>
  <si>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</si>
  <si>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</si>
  <si>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</si>
  <si>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</si>
  <si>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</si>
  <si>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</si>
  <si>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</si>
  <si>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</si>
  <si>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</si>
  <si>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</si>
  <si>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</si>
  <si>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</si>
  <si>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</si>
  <si>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</si>
  <si>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</si>
  <si>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</si>
  <si>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</si>
  <si>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</si>
  <si>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</si>
  <si>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</si>
  <si>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</si>
  <si>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</si>
  <si>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</si>
  <si>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</si>
  <si>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</si>
  <si>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</si>
  <si>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</si>
  <si>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</si>
  <si>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</si>
  <si>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</si>
  <si>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</si>
  <si>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</si>
  <si>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</si>
  <si>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</si>
  <si>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</si>
  <si>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</si>
  <si>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</si>
  <si>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</si>
  <si>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</si>
  <si>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</si>
  <si>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</si>
  <si>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</si>
  <si>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</si>
  <si>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</si>
  <si>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</si>
  <si>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</si>
  <si>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</si>
  <si>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</si>
  <si>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</si>
  <si>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</si>
  <si>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</si>
  <si>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</si>
  <si>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</si>
  <si>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</si>
  <si>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</si>
  <si>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</si>
  <si>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</si>
  <si>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</si>
  <si>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</si>
  <si>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</si>
  <si>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</si>
  <si>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</si>
  <si>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</si>
  <si>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</si>
  <si>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</si>
  <si>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</si>
  <si>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</si>
  <si>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</si>
  <si>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</si>
  <si>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</si>
  <si>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</si>
  <si>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</si>
  <si>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</si>
  <si>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</si>
  <si>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</si>
  <si>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</si>
  <si>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</si>
  <si>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</si>
  <si>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</si>
  <si>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</si>
  <si>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</si>
  <si>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</si>
  <si>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</si>
  <si>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</si>
  <si>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</si>
  <si>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</si>
  <si>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</si>
  <si>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</si>
  <si>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</si>
  <si>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</si>
  <si>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</si>
  <si>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</si>
  <si>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</si>
  <si>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</si>
  <si>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</si>
  <si>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</si>
  <si>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</si>
  <si>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</si>
  <si>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</si>
  <si>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</si>
  <si>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</si>
  <si>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</si>
  <si>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</si>
  <si>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</si>
  <si>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</si>
  <si>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</si>
  <si>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</si>
  <si>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</si>
  <si>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</si>
  <si>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</si>
  <si>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</si>
  <si>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</si>
  <si>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</si>
  <si>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</si>
  <si>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</si>
  <si>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</si>
  <si>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</si>
  <si>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</si>
  <si>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</si>
  <si>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</si>
  <si>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</si>
  <si>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</si>
  <si>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</si>
  <si>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</si>
  <si>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</si>
  <si>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</si>
  <si>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</si>
  <si>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</si>
  <si>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</si>
  <si>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</si>
  <si>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</si>
  <si>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</si>
  <si>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</si>
  <si>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</si>
  <si>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</si>
  <si>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</si>
  <si>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</si>
  <si>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</si>
  <si>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</si>
  <si>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</si>
  <si>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</si>
  <si>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</si>
  <si>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</si>
  <si>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</si>
  <si>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</si>
  <si>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</si>
  <si>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</si>
  <si>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</si>
  <si>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</si>
  <si>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</si>
  <si>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</si>
  <si>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</si>
  <si>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</si>
  <si>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</si>
  <si>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</si>
  <si>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</si>
  <si>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</si>
  <si>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</si>
  <si>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</si>
  <si>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</si>
  <si>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</si>
  <si>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</si>
  <si>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</si>
  <si>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</si>
  <si>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</si>
  <si>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</si>
  <si>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</si>
  <si>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</si>
  <si>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</si>
  <si>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</si>
  <si>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</si>
  <si>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</si>
  <si>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</si>
  <si>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</si>
  <si>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</si>
  <si>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</si>
  <si>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</si>
  <si>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</si>
  <si>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</si>
  <si>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</si>
  <si>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</si>
  <si>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</si>
  <si>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</si>
  <si>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</si>
  <si>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</si>
  <si>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</si>
  <si>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</si>
  <si>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</si>
  <si>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</si>
  <si>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</si>
  <si>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</si>
  <si>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</si>
  <si>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</si>
  <si>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</si>
  <si>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</si>
  <si>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</si>
  <si>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</si>
  <si>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</si>
  <si>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</si>
  <si>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</si>
  <si>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</si>
  <si>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</si>
  <si>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</si>
  <si>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</si>
  <si>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</si>
  <si>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</si>
  <si>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</si>
  <si>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</si>
  <si>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</si>
  <si>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</si>
  <si>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</si>
  <si>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</si>
  <si>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</si>
  <si>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</si>
  <si>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</si>
  <si>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</si>
  <si>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</si>
  <si>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</si>
  <si>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</si>
  <si>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</si>
  <si>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</si>
  <si>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</si>
  <si>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</si>
  <si>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</si>
  <si>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</si>
  <si>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</si>
  <si>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</si>
  <si>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</si>
  <si>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</si>
  <si>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</si>
  <si>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</si>
  <si>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</si>
  <si>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</si>
  <si>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</si>
  <si>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</si>
  <si>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</si>
  <si>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</si>
  <si>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</si>
  <si>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</si>
  <si>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</si>
  <si>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</si>
  <si>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</si>
  <si>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</si>
  <si>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</si>
  <si>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</si>
  <si>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</si>
  <si>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</si>
  <si>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</si>
  <si>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</si>
  <si>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</si>
  <si>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</si>
  <si>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</si>
  <si>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</si>
  <si>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</si>
  <si>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</si>
  <si>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</si>
  <si>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</si>
  <si>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</si>
  <si>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</si>
  <si>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</si>
  <si>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</si>
  <si>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</si>
  <si>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</si>
  <si>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</si>
  <si>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</si>
  <si>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</si>
  <si>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</si>
  <si>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</si>
  <si>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</si>
  <si>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</si>
  <si>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</si>
  <si>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</si>
  <si>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</si>
  <si>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</si>
  <si>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</si>
  <si>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</si>
  <si>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</si>
  <si>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</si>
  <si>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</si>
  <si>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</si>
  <si>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</si>
  <si>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</si>
  <si>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</si>
  <si>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</si>
  <si>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</si>
  <si>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</si>
  <si>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</si>
  <si>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</si>
  <si>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</si>
  <si>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</si>
  <si>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</si>
  <si>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</si>
  <si>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</si>
  <si>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</si>
  <si>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</si>
  <si>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</si>
  <si>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</si>
  <si>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</si>
  <si>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</si>
  <si>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</si>
  <si>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</si>
  <si>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</si>
  <si>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</si>
  <si>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</si>
  <si>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</si>
  <si>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</si>
  <si>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</si>
  <si>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</si>
  <si>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</si>
  <si>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</si>
  <si>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</si>
  <si>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</si>
  <si>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</si>
  <si>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</si>
  <si>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</si>
  <si>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</si>
  <si>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</si>
  <si>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</si>
  <si>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</si>
  <si>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</si>
  <si>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</si>
  <si>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</si>
  <si>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</si>
  <si>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</si>
  <si>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</si>
  <si>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</si>
  <si>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</si>
  <si>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</si>
  <si>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</si>
  <si>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</si>
  <si>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</si>
  <si>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</si>
  <si>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</si>
  <si>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</si>
  <si>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</si>
  <si>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</si>
  <si>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</si>
  <si>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</si>
  <si>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</si>
  <si>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</si>
  <si>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</si>
  <si>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</si>
  <si>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</si>
  <si>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</si>
  <si>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</si>
  <si>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</si>
  <si>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</si>
  <si>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</si>
  <si>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</si>
  <si>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</si>
  <si>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</si>
  <si>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</si>
  <si>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</si>
  <si>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</si>
  <si>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</si>
  <si>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</si>
  <si>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</si>
  <si>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</si>
  <si>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</si>
  <si>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</si>
  <si>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</si>
  <si>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</si>
  <si>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</si>
  <si>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</si>
  <si>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</si>
  <si>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</si>
  <si>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</si>
  <si>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</si>
  <si>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</si>
  <si>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</si>
  <si>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</si>
  <si>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</si>
  <si>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</si>
  <si>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</si>
  <si>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</si>
  <si>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</si>
  <si>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</si>
  <si>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</si>
  <si>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</si>
  <si>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</si>
  <si>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</si>
  <si>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</si>
  <si>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</si>
  <si>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</si>
  <si>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</si>
  <si>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</si>
  <si>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</si>
  <si>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</si>
  <si>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</si>
  <si>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</si>
  <si>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</si>
  <si>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</si>
  <si>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</si>
  <si>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</si>
  <si>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</si>
  <si>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</si>
  <si>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</si>
  <si>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</si>
  <si>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</si>
  <si>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</si>
  <si>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</si>
  <si>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</si>
  <si>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</si>
  <si>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</si>
  <si>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</si>
  <si>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</si>
  <si>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</si>
  <si>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</si>
  <si>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</si>
  <si>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</si>
  <si>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</si>
  <si>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</si>
  <si>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</si>
  <si>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</si>
  <si>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</si>
  <si>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</si>
  <si>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</si>
  <si>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</si>
  <si>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</si>
  <si>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</si>
  <si>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</si>
  <si>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</si>
  <si>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</si>
  <si>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</si>
  <si>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</si>
  <si>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</si>
  <si>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</si>
  <si>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</si>
  <si>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</si>
  <si>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</si>
  <si>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</si>
  <si>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</si>
  <si>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</si>
  <si>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</si>
  <si>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</si>
  <si>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</si>
  <si>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</si>
  <si>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</si>
  <si>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</si>
  <si>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</si>
  <si>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</si>
  <si>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</si>
  <si>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</si>
  <si>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</si>
  <si>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</si>
  <si>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</si>
  <si>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</si>
  <si>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</si>
  <si>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</si>
  <si>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</si>
  <si>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</si>
  <si>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</si>
  <si>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</si>
  <si>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</si>
  <si>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</si>
  <si>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</si>
  <si>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</si>
  <si>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</si>
  <si>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</si>
  <si>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</si>
  <si>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</si>
  <si>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</si>
  <si>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</si>
  <si>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</si>
  <si>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</si>
  <si>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</si>
  <si>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</si>
  <si>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</si>
  <si>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</si>
  <si>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</si>
  <si>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</si>
  <si>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</si>
  <si>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</si>
  <si>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</si>
  <si>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</si>
  <si>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</si>
  <si>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</si>
  <si>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Hana Electronics Industria e Comércio Ltda.</t>
  </si>
  <si>
    <t>Avenida Abiurana, 450, Distrito Industrial I</t>
  </si>
  <si>
    <t>Geisa Crisostomo</t>
  </si>
  <si>
    <t>Ki Tae Ryu</t>
  </si>
  <si>
    <t>CEO</t>
  </si>
  <si>
    <t>Our responsible mineral sourcing policy is in the Código de Ética e de Conduta - MN005</t>
  </si>
  <si>
    <t>824269830</t>
  </si>
  <si>
    <t>contato@hanaelectronics.com.br</t>
  </si>
  <si>
    <t>Confidencial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</si>
</sst>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s>
  <fonts count="12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
      <u/>
      <sz val="12"/>
      <color indexed="12"/>
      <name val="Cambria"/>
      <family val="3"/>
      <charset val="128"/>
      <scheme val="major"/>
    </font>
    <font>
      <sz val="12"/>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8" fontId="4" fillId="0" borderId="0"/>
    <xf numFmtId="0" fontId="85" fillId="0" borderId="0"/>
    <xf numFmtId="0" fontId="85"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5" fillId="0" borderId="0"/>
    <xf numFmtId="0" fontId="5" fillId="0" borderId="0"/>
    <xf numFmtId="0" fontId="5" fillId="0" borderId="0"/>
    <xf numFmtId="168" fontId="10" fillId="0" borderId="0"/>
    <xf numFmtId="0" fontId="5" fillId="0" borderId="0"/>
    <xf numFmtId="0" fontId="10" fillId="0" borderId="0"/>
    <xf numFmtId="0" fontId="5" fillId="0" borderId="0"/>
    <xf numFmtId="0" fontId="69" fillId="0" borderId="0">
      <alignment vertical="center"/>
    </xf>
    <xf numFmtId="168"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8" fontId="4" fillId="0" borderId="0"/>
    <xf numFmtId="168"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8" fontId="13" fillId="0" borderId="0"/>
    <xf numFmtId="0" fontId="85" fillId="0" borderId="0"/>
    <xf numFmtId="0" fontId="85" fillId="0" borderId="0"/>
    <xf numFmtId="0" fontId="85" fillId="0" borderId="0"/>
    <xf numFmtId="168"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9" fillId="0" borderId="0" applyNumberFormat="0" applyFill="0" applyBorder="0" applyAlignment="0" applyProtection="0"/>
  </cellStyleXfs>
  <cellXfs count="41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8"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8"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8"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20" fillId="45" borderId="56" xfId="829" applyNumberFormat="1" applyFont="1" applyFill="1" applyBorder="1" applyAlignment="1" applyProtection="1">
      <alignment horizontal="left" vertical="center" wrapText="1"/>
      <protection locked="0"/>
    </xf>
    <xf numFmtId="49" fontId="121" fillId="45" borderId="11" xfId="0" applyNumberFormat="1" applyFont="1" applyFill="1" applyBorder="1" applyAlignment="1" applyProtection="1">
      <alignment horizontal="left" vertical="center" wrapText="1"/>
      <protection locked="0"/>
    </xf>
    <xf numFmtId="49" fontId="121"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Ênfase1" xfId="688" builtinId="30" customBuiltin="1"/>
    <cellStyle name="20% - Ênfase2" xfId="692" builtinId="34" customBuiltin="1"/>
    <cellStyle name="20% - Ênfase3" xfId="696" builtinId="38" customBuiltin="1"/>
    <cellStyle name="20% - Ênfase4" xfId="700" builtinId="42" customBuiltin="1"/>
    <cellStyle name="20% - Ênfase5" xfId="704" builtinId="46" customBuiltin="1"/>
    <cellStyle name="20% - Ênfase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Ênfase1" xfId="689" builtinId="31" customBuiltin="1"/>
    <cellStyle name="40% - Ênfase2" xfId="693" builtinId="35" customBuiltin="1"/>
    <cellStyle name="40% - Ênfase3" xfId="697" builtinId="39" customBuiltin="1"/>
    <cellStyle name="40% - Ênfase4" xfId="701" builtinId="43" customBuiltin="1"/>
    <cellStyle name="40% - Ênfase5" xfId="705" builtinId="47" customBuiltin="1"/>
    <cellStyle name="40% - Ênfase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Ênfase1" xfId="690" builtinId="32" customBuiltin="1"/>
    <cellStyle name="60% - Ênfase2" xfId="694" builtinId="36" customBuiltin="1"/>
    <cellStyle name="60% - Ênfase3" xfId="698" builtinId="40" customBuiltin="1"/>
    <cellStyle name="60% - Ênfase4" xfId="702" builtinId="44" customBuiltin="1"/>
    <cellStyle name="60% - Ênfase5" xfId="706" builtinId="48" customBuiltin="1"/>
    <cellStyle name="60% - Ênfase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om" xfId="676" builtinId="26" customBuiltin="1"/>
    <cellStyle name="Calculation 2" xfId="32" xr:uid="{00000000-0005-0000-0000-00004E000000}"/>
    <cellStyle name="Calculation 2 2" xfId="623" xr:uid="{00000000-0005-0000-0000-00004F000000}"/>
    <cellStyle name="Cálculo" xfId="681" builtinId="22" customBuiltin="1"/>
    <cellStyle name="Célula de Verificação" xfId="683" builtinId="23" customBuiltin="1"/>
    <cellStyle name="Célula Vinculada" xfId="682" builtinId="24"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Ênfase1" xfId="687" builtinId="29" customBuiltin="1"/>
    <cellStyle name="Ênfase2" xfId="691" builtinId="33" customBuiltin="1"/>
    <cellStyle name="Ênfase3" xfId="695" builtinId="37" customBuiltin="1"/>
    <cellStyle name="Ênfase4" xfId="699" builtinId="41" customBuiltin="1"/>
    <cellStyle name="Ênfase5" xfId="703" builtinId="45" customBuiltin="1"/>
    <cellStyle name="Ênfase6" xfId="707" builtinId="49" customBuiltin="1"/>
    <cellStyle name="Entrada" xfId="679" builtinId="20"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iperlink" xfId="829" builtinId="8"/>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eutro" xfId="678" builtinId="28" customBuiltin="1"/>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Ruim" xfId="677" builtinId="27" customBuiltin="1"/>
    <cellStyle name="Saída" xfId="680" builtinId="21" customBuiltin="1"/>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exto de Aviso" xfId="684" builtinId="11" customBuiltin="1"/>
    <cellStyle name="Texto Explicativo" xfId="685" builtinId="53" customBuiltin="1"/>
    <cellStyle name="Title 2" xfId="589" xr:uid="{00000000-0005-0000-0000-0000BF020000}"/>
    <cellStyle name="Título" xfId="671" builtinId="15" customBuiltin="1"/>
    <cellStyle name="Título 1" xfId="672" builtinId="16" customBuiltin="1"/>
    <cellStyle name="Título 2" xfId="673" builtinId="17" customBuiltin="1"/>
    <cellStyle name="Título 3" xfId="674" builtinId="18" customBuiltin="1"/>
    <cellStyle name="Título 4" xfId="675" builtinId="19" customBuiltin="1"/>
    <cellStyle name="Total" xfId="686" builtinId="25" customBuiltin="1"/>
    <cellStyle name="Total 2" xfId="590" xr:uid="{00000000-0005-0000-0000-0000C1020000}"/>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51">
    <dxf>
      <fill>
        <patternFill>
          <bgColor rgb="FFFF0000"/>
        </patternFill>
      </fill>
    </dxf>
    <dxf>
      <font>
        <color indexed="9"/>
      </font>
    </dxf>
    <dxf>
      <font>
        <strike val="0"/>
        <color theme="0" tint="-0.1498764000366222"/>
      </font>
      <fill>
        <patternFill>
          <bgColor theme="0"/>
        </patternFill>
      </fill>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ontato@hanaelectronics.com.br" TargetMode="External"/><Relationship Id="rId1" Type="http://schemas.openxmlformats.org/officeDocument/2006/relationships/hyperlink" Target="mailto:contato@hanaelectronics.com.br"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70" zoomScaleNormal="70" workbookViewId="0">
      <selection activeCell="A27" sqref="A27"/>
    </sheetView>
  </sheetViews>
  <sheetFormatPr defaultColWidth="8.90625" defaultRowHeight="12.6"/>
  <cols>
    <col min="1" max="1" width="143" style="168" customWidth="1"/>
    <col min="2" max="2" width="34.90625" style="168" customWidth="1"/>
    <col min="3" max="3" width="8.90625" style="168" customWidth="1"/>
    <col min="4" max="16384" width="8.90625" style="168"/>
  </cols>
  <sheetData>
    <row r="1" spans="1:2" ht="104.1" customHeight="1">
      <c r="A1" s="183" t="str">
        <f ca="1">OFFSET(L!$C$1,MATCH("Instructions"&amp;ADDRESS(ROW(),COLUMN(),4),L!$A:$A,0)-1,SL,,)</f>
        <v>RMI:www.responsiblemineralsinitiative.org/</v>
      </c>
      <c r="B1" s="191"/>
    </row>
    <row r="2" spans="1:2" ht="16.2">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399999999999999"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6.2">
      <c r="A34" s="253"/>
      <c r="B34" s="191"/>
    </row>
    <row r="35" spans="1:2" ht="68.400000000000006"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 customHeight="1">
      <c r="A44" s="237"/>
      <c r="B44" s="191"/>
    </row>
    <row r="45" spans="1:2" ht="64.8">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 customHeight="1">
      <c r="A49" s="94" t="str">
        <f ca="1">OFFSET(L!$C$1,MATCH("Instructions"&amp;ADDRESS(ROW(),COLUMN(),4),L!$A:$A,0)-1,SL,,)</f>
        <v>2. Metal (*)   -   Use the pull down menu to select the metal for which you are entering smelter information. This field is mandatory.</v>
      </c>
      <c r="B49" s="191"/>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6.2">
      <c r="A74" s="194" t="s">
        <v>0</v>
      </c>
      <c r="B74" s="190"/>
    </row>
    <row r="75" spans="1:2" ht="16.8"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265625" defaultRowHeight="12.6"/>
  <cols>
    <col min="1" max="1" width="20.453125" style="58" customWidth="1"/>
    <col min="2" max="2" width="57.08984375" style="58" customWidth="1"/>
    <col min="3" max="16384" width="8.726562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6"/>
  <cols>
    <col min="2" max="2" width="27.3632812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4BDF1A28-30D5-449D-B20E-D6C97EF9FAE1}" showAutoFilter="1">
      <selection activeCell="C1" sqref="C1:D65536"/>
      <pageMargins left="0" right="0" top="0" bottom="0" header="0" footer="0"/>
      <pageSetup orientation="portrait"/>
      <autoFilter ref="B1:C1" xr:uid="{6B6DB54E-04FB-477C-B079-AABA21ACDEB9}"/>
    </customSheetView>
    <customSheetView guid="{C59130F4-2E03-5E48-94CE-6E4A0484DB9E}" showAutoFilter="1">
      <selection activeCell="C1" sqref="C1:D65536"/>
      <pageMargins left="0" right="0" top="0" bottom="0" header="0" footer="0"/>
      <pageSetup orientation="portrait"/>
      <headerFooter alignWithMargins="0"/>
      <autoFilter ref="B1:C1" xr:uid="{F779992E-D85B-49EE-8BF5-A1ED674A439C}"/>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3" activePane="bottomRight" state="frozen"/>
      <selection pane="topRight" activeCell="B24" sqref="B24:J24"/>
      <selection pane="bottomLeft" activeCell="B24" sqref="B24:J24"/>
      <selection pane="bottomRight" activeCell="B10" sqref="B10:F11"/>
    </sheetView>
  </sheetViews>
  <sheetFormatPr defaultColWidth="11" defaultRowHeight="12.6"/>
  <cols>
    <col min="1" max="1" width="0.90625" customWidth="1"/>
    <col min="2" max="2" width="10.08984375" customWidth="1"/>
    <col min="3" max="3" width="11.453125" customWidth="1"/>
    <col min="4" max="4" width="17.08984375" style="159" customWidth="1"/>
    <col min="5" max="5" width="42.26953125" customWidth="1"/>
    <col min="6" max="6" width="53.26953125" customWidth="1"/>
    <col min="7" max="7" width="0.90625" customWidth="1"/>
  </cols>
  <sheetData>
    <row r="1" spans="1:7" ht="13.2"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6.2">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c r="A12" s="328"/>
      <c r="B12" s="185" t="s">
        <v>7</v>
      </c>
      <c r="C12" s="186" t="s">
        <v>8</v>
      </c>
      <c r="D12" s="187" t="s">
        <v>9</v>
      </c>
      <c r="E12" s="186" t="s">
        <v>10</v>
      </c>
      <c r="F12" s="186" t="s">
        <v>11</v>
      </c>
      <c r="G12" s="25"/>
    </row>
    <row r="13" spans="1:7" ht="57">
      <c r="A13" s="328"/>
      <c r="B13" s="247">
        <v>1</v>
      </c>
      <c r="C13" s="248" t="s">
        <v>12</v>
      </c>
      <c r="D13" s="249">
        <v>44489</v>
      </c>
      <c r="E13" s="250" t="s">
        <v>13</v>
      </c>
      <c r="F13" s="251" t="s">
        <v>14</v>
      </c>
      <c r="G13" s="25"/>
    </row>
    <row r="14" spans="1:7" ht="57">
      <c r="A14" s="328"/>
      <c r="B14" s="247">
        <v>1.01</v>
      </c>
      <c r="C14" s="248" t="s">
        <v>12</v>
      </c>
      <c r="D14" s="249">
        <v>44523</v>
      </c>
      <c r="E14" s="248" t="s">
        <v>14424</v>
      </c>
      <c r="F14" s="251" t="s">
        <v>14</v>
      </c>
      <c r="G14" s="25"/>
    </row>
    <row r="15" spans="1:7" ht="57">
      <c r="A15" s="328"/>
      <c r="B15" s="247">
        <v>1.02</v>
      </c>
      <c r="C15" s="248" t="s">
        <v>12</v>
      </c>
      <c r="D15" s="249">
        <v>44553</v>
      </c>
      <c r="E15" s="248" t="s">
        <v>14429</v>
      </c>
      <c r="F15" s="251" t="s">
        <v>14</v>
      </c>
      <c r="G15" s="25"/>
    </row>
    <row r="16" spans="1:7" ht="13.2" thickBot="1">
      <c r="A16" s="329"/>
      <c r="B16" s="330" t="str">
        <f ca="1">OFFSET(L!$C$1,MATCH("General"&amp;"Cpy",L!$A:$A,0)-1,SL,,)</f>
        <v>© 2021 Responsible Minerals Initiative. All rights reserved.</v>
      </c>
      <c r="C16" s="330"/>
      <c r="D16" s="330"/>
      <c r="E16" s="330"/>
      <c r="F16" s="330"/>
      <c r="G16" s="26"/>
    </row>
    <row r="17" ht="13.2" thickTop="1"/>
  </sheetData>
  <sheetProtection algorithmName="SHA-512" hashValue="BsI09+eUEt0aAdg/RnLlIOWyTsQC29yle5eBvzkyvMaOSA2IFjti1jckV4hbC+8kHp50OcHXbIBFdAzKo/OMtg==" saltValue="JnsFIyfGteGuZReqx0qXDQ=="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zoomScale="70" zoomScaleNormal="70" workbookViewId="0">
      <pane ySplit="2" topLeftCell="A13" activePane="bottomLeft" state="frozen"/>
      <selection activeCell="B24" sqref="B24:J24"/>
      <selection pane="bottomLeft" activeCell="C13" sqref="C13"/>
    </sheetView>
  </sheetViews>
  <sheetFormatPr defaultColWidth="8.90625" defaultRowHeight="12.6"/>
  <cols>
    <col min="1" max="1" width="1.7265625" style="168" customWidth="1"/>
    <col min="2" max="2" width="35.453125" style="168" customWidth="1"/>
    <col min="3" max="3" width="105.453125" style="168" customWidth="1"/>
    <col min="4" max="5" width="1.7265625" style="168" customWidth="1"/>
    <col min="6" max="6" width="52" style="168" customWidth="1"/>
    <col min="7" max="7" width="4.90625" style="168" customWidth="1"/>
    <col min="8" max="16384" width="8.90625" style="168"/>
  </cols>
  <sheetData>
    <row r="1" spans="1:8" ht="90.6" customHeight="1" thickTop="1">
      <c r="A1" s="334"/>
      <c r="B1" s="335"/>
      <c r="C1" s="335"/>
      <c r="D1" s="336"/>
    </row>
    <row r="2" spans="1:8" ht="16.2">
      <c r="A2" s="188"/>
      <c r="B2" s="189" t="str">
        <f ca="1">OFFSET(L!$C$1,MATCH("Definitions"&amp;ADDRESS(ROW(),COLUMN(),4),L!$A:$A,0)-1,SL,,)</f>
        <v>ITEM</v>
      </c>
      <c r="C2" s="189" t="str">
        <f ca="1">OFFSET(L!$C$1,MATCH("Definitions"&amp;ADDRESS(ROW(),COLUMN(),4),L!$A:$A,0)-1,SL,,)</f>
        <v>DEFINITION</v>
      </c>
      <c r="D2" s="338"/>
      <c r="E2" s="190"/>
    </row>
    <row r="3" spans="1:8" ht="48.6">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4.8">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9.6">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45.80000000000001">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7.2">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81">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8.6">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13.4">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81">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29.6">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8.6">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81">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62">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45.80000000000001">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00000000000006"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4.8">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6.2">
      <c r="A22" s="188"/>
      <c r="B22" s="337" t="str">
        <f ca="1">OFFSET(L!$C$1,MATCH("General"&amp;"Cpy",L!$A:$A,0)-1,SL,,)</f>
        <v>© 2021 Responsible Minerals Initiative. All rights reserved.</v>
      </c>
      <c r="C22" s="337"/>
      <c r="D22" s="338"/>
      <c r="E22" s="191"/>
    </row>
    <row r="23" spans="1:5" ht="13.2" thickBot="1">
      <c r="A23" s="192"/>
      <c r="B23" s="193"/>
      <c r="C23" s="193"/>
      <c r="D23" s="339"/>
    </row>
    <row r="24" spans="1:5" ht="13.2" thickTop="1"/>
  </sheetData>
  <sheetProtection algorithmName="SHA-512" hashValue="mTN4NOP47UH44838h3KZOUo2VKXnBDBmeLaYBd6ORbLVQdAuWqmye0x9UfOlSAk8R8GfVv/5JoXrHyv/ZYpWMA==" saltValue="1Vys5TehRYS/LZcotCquj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70" zoomScaleNormal="70" workbookViewId="0">
      <selection activeCell="D2" sqref="D2:J2"/>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57"/>
      <c r="B1" s="358"/>
      <c r="C1" s="358"/>
      <c r="D1" s="358"/>
      <c r="E1" s="358"/>
      <c r="F1" s="358"/>
      <c r="G1" s="358"/>
      <c r="H1" s="358"/>
      <c r="I1" s="358"/>
      <c r="J1" s="358"/>
      <c r="K1" s="359"/>
      <c r="L1" s="103"/>
      <c r="P1" s="3"/>
      <c r="Q1" s="3"/>
      <c r="R1" s="3"/>
      <c r="S1" s="3"/>
      <c r="T1" s="3"/>
      <c r="U1" s="3"/>
      <c r="V1" s="3"/>
      <c r="W1" s="3"/>
      <c r="X1" s="3"/>
      <c r="Y1" s="3"/>
      <c r="Z1" s="3"/>
      <c r="AA1" s="3"/>
      <c r="AB1" s="3"/>
      <c r="AC1" s="3"/>
      <c r="AD1" s="3"/>
      <c r="AE1" s="3"/>
      <c r="AF1" s="3"/>
      <c r="AG1" s="3"/>
      <c r="AH1" s="3"/>
    </row>
    <row r="2" spans="1:34" ht="81.75" customHeight="1">
      <c r="A2" s="28"/>
      <c r="B2" s="326"/>
      <c r="C2" s="29"/>
      <c r="D2" s="360" t="str">
        <f ca="1">OFFSET(L!$C$1,MATCH("Declaration"&amp;ADDRESS(ROW(),COLUMN(),4),L!$A:$A,0)-1,SL,,)</f>
        <v>Extended Mineral Reporting Template (EMRT)</v>
      </c>
      <c r="E2" s="361"/>
      <c r="F2" s="361"/>
      <c r="G2" s="361"/>
      <c r="H2" s="361"/>
      <c r="I2" s="361"/>
      <c r="J2" s="36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44"/>
      <c r="F3" s="345"/>
      <c r="G3" s="345"/>
      <c r="H3" s="345"/>
      <c r="I3" s="345"/>
      <c r="J3" s="202" t="s">
        <v>14430</v>
      </c>
      <c r="K3" s="30"/>
      <c r="L3" s="103"/>
      <c r="P3" s="39">
        <f>MATCH($D$3,LN,0)</f>
        <v>1</v>
      </c>
    </row>
    <row r="4" spans="1:34" ht="16.2">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21</v>
      </c>
      <c r="P6" s="3"/>
      <c r="Q6" s="3"/>
      <c r="R6" s="3"/>
      <c r="S6" s="3"/>
      <c r="T6" s="3"/>
      <c r="U6" s="3"/>
      <c r="V6" s="3"/>
      <c r="W6" s="3"/>
      <c r="X6" s="3"/>
      <c r="Y6" s="3"/>
      <c r="Z6" s="3"/>
      <c r="AA6" s="3"/>
      <c r="AB6" s="3"/>
      <c r="AC6" s="3"/>
      <c r="AD6" s="3"/>
      <c r="AE6" s="3"/>
      <c r="AF6" s="3"/>
      <c r="AG6" s="3"/>
      <c r="AH6" s="3"/>
    </row>
    <row r="7" spans="1:34" ht="16.2">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63" t="s">
        <v>14432</v>
      </c>
      <c r="E8" s="364"/>
      <c r="F8" s="364"/>
      <c r="G8" s="364"/>
      <c r="H8" s="364"/>
      <c r="I8" s="364"/>
      <c r="J8" s="365"/>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83" t="s">
        <v>22</v>
      </c>
      <c r="E9" s="384"/>
      <c r="F9" s="384"/>
      <c r="G9" s="385"/>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2">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66" t="s">
        <v>14438</v>
      </c>
      <c r="E12" s="367"/>
      <c r="F12" s="367"/>
      <c r="G12" s="367"/>
      <c r="H12" s="367"/>
      <c r="I12" s="367"/>
      <c r="J12" s="368"/>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66"/>
      <c r="E13" s="367"/>
      <c r="F13" s="367"/>
      <c r="G13" s="367"/>
      <c r="H13" s="367"/>
      <c r="I13" s="367"/>
      <c r="J13" s="368"/>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66" t="s">
        <v>14433</v>
      </c>
      <c r="E14" s="367"/>
      <c r="F14" s="367"/>
      <c r="G14" s="367"/>
      <c r="H14" s="367"/>
      <c r="I14" s="367"/>
      <c r="J14" s="368"/>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66" t="s">
        <v>14434</v>
      </c>
      <c r="E15" s="367"/>
      <c r="F15" s="367"/>
      <c r="G15" s="367"/>
      <c r="H15" s="367"/>
      <c r="I15" s="367"/>
      <c r="J15" s="368"/>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54" t="s">
        <v>14439</v>
      </c>
      <c r="E16" s="355"/>
      <c r="F16" s="355"/>
      <c r="G16" s="355"/>
      <c r="H16" s="355"/>
      <c r="I16" s="355"/>
      <c r="J16" s="356"/>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66" t="s">
        <v>14440</v>
      </c>
      <c r="E17" s="367"/>
      <c r="F17" s="367"/>
      <c r="G17" s="367"/>
      <c r="H17" s="367"/>
      <c r="I17" s="367"/>
      <c r="J17" s="368"/>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66" t="s">
        <v>14435</v>
      </c>
      <c r="E18" s="367"/>
      <c r="F18" s="367"/>
      <c r="G18" s="367"/>
      <c r="H18" s="367"/>
      <c r="I18" s="367"/>
      <c r="J18" s="368"/>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66" t="s">
        <v>14436</v>
      </c>
      <c r="E19" s="367"/>
      <c r="F19" s="367"/>
      <c r="G19" s="367"/>
      <c r="H19" s="367"/>
      <c r="I19" s="367"/>
      <c r="J19" s="368"/>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54" t="s">
        <v>14439</v>
      </c>
      <c r="E20" s="355"/>
      <c r="F20" s="355"/>
      <c r="G20" s="355"/>
      <c r="H20" s="355"/>
      <c r="I20" s="355"/>
      <c r="J20" s="356"/>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66" t="s">
        <v>14440</v>
      </c>
      <c r="E21" s="367"/>
      <c r="F21" s="367"/>
      <c r="G21" s="367"/>
      <c r="H21" s="367"/>
      <c r="I21" s="367"/>
      <c r="J21" s="368"/>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89">
        <v>44953</v>
      </c>
      <c r="E22" s="390"/>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82"/>
      <c r="E23" s="382"/>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40" t="str">
        <f ca="1">OFFSET(L!$C$1,MATCH("Declaration"&amp;ADDRESS(ROW(),COLUMN(),4),L!$A:$A,0)-1,SL,,)</f>
        <v>Answer the following questions 1 - 7 based on the declaration scope indicated above</v>
      </c>
      <c r="C24" s="340"/>
      <c r="D24" s="340"/>
      <c r="E24" s="340"/>
      <c r="F24" s="340"/>
      <c r="G24" s="340"/>
      <c r="H24" s="340"/>
      <c r="I24" s="340"/>
      <c r="J24" s="340"/>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88" t="str">
        <f ca="1">OFFSET(L!$C$1,MATCH("Declaration"&amp;ADDRESS(ROW(),COLUMN(),4),L!$A:$A,0)-1,SL,,)</f>
        <v>Answer</v>
      </c>
      <c r="E25" s="388"/>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46" t="s">
        <v>25</v>
      </c>
      <c r="E26" s="347"/>
      <c r="F26" s="9"/>
      <c r="G26" s="341"/>
      <c r="H26" s="342"/>
      <c r="I26" s="342"/>
      <c r="J26" s="343"/>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46" t="s">
        <v>25</v>
      </c>
      <c r="E27" s="347"/>
      <c r="F27" s="9"/>
      <c r="G27" s="341"/>
      <c r="H27" s="342"/>
      <c r="I27" s="342"/>
      <c r="J27" s="34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52" t="s">
        <v>25</v>
      </c>
      <c r="E28" s="353"/>
      <c r="F28" s="9"/>
      <c r="G28" s="341"/>
      <c r="H28" s="342"/>
      <c r="I28" s="342"/>
      <c r="J28" s="343"/>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86" t="s">
        <v>25</v>
      </c>
      <c r="E29" s="387"/>
      <c r="F29" s="9"/>
      <c r="G29" s="341"/>
      <c r="H29" s="342"/>
      <c r="I29" s="342"/>
      <c r="J29" s="343"/>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80" t="str">
        <f ca="1">D25</f>
        <v>Answer</v>
      </c>
      <c r="E31" s="380"/>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46" t="s">
        <v>29</v>
      </c>
      <c r="E32" s="347"/>
      <c r="F32" s="9"/>
      <c r="G32" s="341"/>
      <c r="H32" s="342"/>
      <c r="I32" s="342"/>
      <c r="J32" s="343"/>
      <c r="K32" s="30"/>
      <c r="L32" s="106"/>
      <c r="P32" s="39" t="str">
        <f>IF(OR(D$26="No",D$26="Unknown",D$26="Not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46" t="s">
        <v>28</v>
      </c>
      <c r="E33" s="347"/>
      <c r="F33" s="9"/>
      <c r="G33" s="341"/>
      <c r="H33" s="342"/>
      <c r="I33" s="342"/>
      <c r="J33" s="343"/>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52" t="s">
        <v>25</v>
      </c>
      <c r="E34" s="353"/>
      <c r="F34" s="9"/>
      <c r="G34" s="341"/>
      <c r="H34" s="342"/>
      <c r="I34" s="342"/>
      <c r="J34" s="343"/>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52" t="s">
        <v>25</v>
      </c>
      <c r="E35" s="353"/>
      <c r="F35" s="9"/>
      <c r="G35" s="341"/>
      <c r="H35" s="342"/>
      <c r="I35" s="342"/>
      <c r="J35" s="343"/>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80" t="str">
        <f ca="1">D25</f>
        <v>Answer</v>
      </c>
      <c r="E37" s="380"/>
      <c r="F37" s="15"/>
      <c r="G37" s="38" t="str">
        <f ca="1">G25</f>
        <v>Comments</v>
      </c>
      <c r="H37" s="381"/>
      <c r="I37" s="381"/>
      <c r="J37" s="381"/>
      <c r="K37" s="30"/>
      <c r="L37" s="100" t="s">
        <v>21</v>
      </c>
      <c r="P37" s="39">
        <f>COUNTIF(D$26:D$27,"No")+COUNTIF(D$26:D$27,"Unknown")+COUNTIF(D$32:D$33,"No")+COUNTIF(D$32:D$33,"Unknown")</f>
        <v>3</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46"/>
      <c r="E38" s="347"/>
      <c r="F38" s="41"/>
      <c r="G38" s="341"/>
      <c r="H38" s="342"/>
      <c r="I38" s="342"/>
      <c r="J38" s="343"/>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46"/>
      <c r="E39" s="347"/>
      <c r="F39" s="41"/>
      <c r="G39" s="341"/>
      <c r="H39" s="342"/>
      <c r="I39" s="342"/>
      <c r="J39" s="34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46"/>
      <c r="E40" s="347"/>
      <c r="F40" s="41"/>
      <c r="G40" s="341"/>
      <c r="H40" s="342"/>
      <c r="I40" s="342"/>
      <c r="J40" s="343"/>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46"/>
      <c r="E41" s="347"/>
      <c r="F41" s="41"/>
      <c r="G41" s="341"/>
      <c r="H41" s="342"/>
      <c r="I41" s="342"/>
      <c r="J41" s="343"/>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80" t="str">
        <f ca="1">D25</f>
        <v>Answer</v>
      </c>
      <c r="E43" s="380"/>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46"/>
      <c r="E44" s="347"/>
      <c r="F44" s="41"/>
      <c r="G44" s="341"/>
      <c r="H44" s="342"/>
      <c r="I44" s="342"/>
      <c r="J44" s="343"/>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46"/>
      <c r="E45" s="347"/>
      <c r="F45" s="41"/>
      <c r="G45" s="341"/>
      <c r="H45" s="342"/>
      <c r="I45" s="342"/>
      <c r="J45" s="343"/>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52"/>
      <c r="E46" s="353"/>
      <c r="F46" s="41"/>
      <c r="G46" s="341"/>
      <c r="H46" s="342"/>
      <c r="I46" s="342"/>
      <c r="J46" s="343"/>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52"/>
      <c r="E47" s="353"/>
      <c r="F47" s="41"/>
      <c r="G47" s="341"/>
      <c r="H47" s="342"/>
      <c r="I47" s="342"/>
      <c r="J47" s="343"/>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80" t="str">
        <f ca="1">D25</f>
        <v>Answer</v>
      </c>
      <c r="E49" s="380"/>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50"/>
      <c r="E50" s="351"/>
      <c r="F50" s="41"/>
      <c r="G50" s="341"/>
      <c r="H50" s="342"/>
      <c r="I50" s="342"/>
      <c r="J50" s="343"/>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50"/>
      <c r="E51" s="351"/>
      <c r="F51" s="41"/>
      <c r="G51" s="341"/>
      <c r="H51" s="342"/>
      <c r="I51" s="342"/>
      <c r="J51" s="343"/>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48"/>
      <c r="E52" s="349"/>
      <c r="F52" s="41"/>
      <c r="G52" s="341"/>
      <c r="H52" s="342"/>
      <c r="I52" s="342"/>
      <c r="J52" s="343"/>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48"/>
      <c r="E53" s="349"/>
      <c r="F53" s="41"/>
      <c r="G53" s="341"/>
      <c r="H53" s="342"/>
      <c r="I53" s="342"/>
      <c r="J53" s="343"/>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80" t="str">
        <f ca="1">D25</f>
        <v>Answer</v>
      </c>
      <c r="E55" s="380"/>
      <c r="F55" s="15"/>
      <c r="G55" s="38" t="str">
        <f ca="1">G25</f>
        <v>Comments</v>
      </c>
      <c r="H55" s="391"/>
      <c r="I55" s="391"/>
      <c r="J55" s="391"/>
      <c r="K55" s="30"/>
      <c r="L55" s="100" t="s">
        <v>17</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94"/>
      <c r="E56" s="395"/>
      <c r="F56" s="41"/>
      <c r="G56" s="341"/>
      <c r="H56" s="342"/>
      <c r="I56" s="342"/>
      <c r="J56" s="343"/>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46"/>
      <c r="E57" s="347"/>
      <c r="F57" s="41"/>
      <c r="G57" s="341"/>
      <c r="H57" s="342"/>
      <c r="I57" s="342"/>
      <c r="J57" s="343"/>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52"/>
      <c r="E58" s="353"/>
      <c r="F58" s="41"/>
      <c r="G58" s="341"/>
      <c r="H58" s="342"/>
      <c r="I58" s="342"/>
      <c r="J58" s="343"/>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52"/>
      <c r="E59" s="353"/>
      <c r="F59" s="41"/>
      <c r="G59" s="341"/>
      <c r="H59" s="342"/>
      <c r="I59" s="342"/>
      <c r="J59" s="343"/>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80" t="str">
        <f ca="1">D25</f>
        <v>Answer</v>
      </c>
      <c r="E61" s="380"/>
      <c r="F61" s="15"/>
      <c r="G61" s="38" t="str">
        <f ca="1">G25</f>
        <v>Comments</v>
      </c>
      <c r="H61" s="391" t="str">
        <f>IF(Q69="(*)","Click here to enter smelter names","")</f>
        <v/>
      </c>
      <c r="I61" s="391"/>
      <c r="J61" s="391"/>
      <c r="K61" s="30"/>
      <c r="L61" s="100" t="s">
        <v>17</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46"/>
      <c r="E62" s="347"/>
      <c r="F62" s="42"/>
      <c r="G62" s="341"/>
      <c r="H62" s="342"/>
      <c r="I62" s="342"/>
      <c r="J62" s="343"/>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46"/>
      <c r="E63" s="347"/>
      <c r="F63" s="42"/>
      <c r="G63" s="341"/>
      <c r="H63" s="342"/>
      <c r="I63" s="342"/>
      <c r="J63" s="343"/>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52"/>
      <c r="E64" s="353"/>
      <c r="F64" s="42"/>
      <c r="G64" s="341"/>
      <c r="H64" s="342"/>
      <c r="I64" s="342"/>
      <c r="J64" s="343"/>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52"/>
      <c r="E65" s="353"/>
      <c r="F65" s="44"/>
      <c r="G65" s="341"/>
      <c r="H65" s="342"/>
      <c r="I65" s="342"/>
      <c r="J65" s="343"/>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400" t="str">
        <f ca="1">OFFSET(L!$C$1,MATCH("Declaration"&amp;ADDRESS(ROW(),COLUMN(),4),L!$A:$A,0)-1,SL,,)</f>
        <v>Answer the Following Questions at a Company Level</v>
      </c>
      <c r="C67" s="400"/>
      <c r="D67" s="400"/>
      <c r="E67" s="400"/>
      <c r="F67" s="400"/>
      <c r="G67" s="400"/>
      <c r="H67" s="400"/>
      <c r="I67" s="400"/>
      <c r="J67" s="400"/>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88" t="str">
        <f ca="1">D25</f>
        <v>Answer</v>
      </c>
      <c r="E68" s="388"/>
      <c r="F68" s="47"/>
      <c r="G68" s="388" t="str">
        <f ca="1">G25</f>
        <v>Comments</v>
      </c>
      <c r="H68" s="388" t="e">
        <f>HLOOKUP(SL,LT,$O68,0)</f>
        <v>#NAME?</v>
      </c>
      <c r="I68" s="388"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6" t="s">
        <v>28</v>
      </c>
      <c r="E69" s="347"/>
      <c r="F69" s="51"/>
      <c r="G69" s="341"/>
      <c r="H69" s="342"/>
      <c r="I69" s="342"/>
      <c r="J69" s="343"/>
      <c r="K69" s="30"/>
      <c r="L69" s="102" t="s">
        <v>21</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93"/>
      <c r="H70" s="393"/>
      <c r="I70" s="393"/>
      <c r="J70" s="393"/>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46" t="s">
        <v>25</v>
      </c>
      <c r="E71" s="347"/>
      <c r="F71" s="51"/>
      <c r="G71" s="404" t="s">
        <v>14437</v>
      </c>
      <c r="H71" s="405"/>
      <c r="I71" s="405"/>
      <c r="J71" s="406"/>
      <c r="K71" s="30"/>
      <c r="L71" s="102" t="s">
        <v>21</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99"/>
      <c r="E73" s="399"/>
      <c r="F73" s="258"/>
      <c r="G73" s="392"/>
      <c r="H73" s="392"/>
      <c r="I73" s="392"/>
      <c r="J73" s="392"/>
      <c r="K73" s="30"/>
      <c r="L73" s="102" t="s">
        <v>17</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46"/>
      <c r="E74" s="347"/>
      <c r="F74" s="9"/>
      <c r="G74" s="341"/>
      <c r="H74" s="342"/>
      <c r="I74" s="342"/>
      <c r="J74" s="343"/>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46"/>
      <c r="E75" s="347"/>
      <c r="F75" s="9"/>
      <c r="G75" s="341"/>
      <c r="H75" s="342"/>
      <c r="I75" s="342"/>
      <c r="J75" s="343"/>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6" t="s">
        <v>28</v>
      </c>
      <c r="E77" s="347"/>
      <c r="F77" s="51"/>
      <c r="G77" s="341"/>
      <c r="H77" s="342"/>
      <c r="I77" s="342"/>
      <c r="J77" s="343"/>
      <c r="K77" s="30"/>
      <c r="L77" s="102" t="s">
        <v>21</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401" t="s">
        <v>37</v>
      </c>
      <c r="E79" s="402"/>
      <c r="F79" s="51"/>
      <c r="G79" s="341"/>
      <c r="H79" s="342"/>
      <c r="I79" s="342"/>
      <c r="J79" s="343"/>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6.2">
      <c r="A80" s="35"/>
      <c r="B80" s="55"/>
      <c r="C80" s="9"/>
      <c r="D80" s="1"/>
      <c r="E80" s="1"/>
      <c r="F80" s="10"/>
      <c r="G80" s="393"/>
      <c r="H80" s="393"/>
      <c r="I80" s="393"/>
      <c r="J80" s="393"/>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46" t="s">
        <v>28</v>
      </c>
      <c r="E81" s="347"/>
      <c r="F81" s="51"/>
      <c r="G81" s="341"/>
      <c r="H81" s="342"/>
      <c r="I81" s="342"/>
      <c r="J81" s="343"/>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6.2">
      <c r="A82" s="35"/>
      <c r="B82" s="52"/>
      <c r="C82" s="9"/>
      <c r="D82" s="1"/>
      <c r="E82" s="1"/>
      <c r="F82" s="10"/>
      <c r="G82" s="403"/>
      <c r="H82" s="403"/>
      <c r="I82" s="403"/>
      <c r="J82" s="40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46" t="s">
        <v>28</v>
      </c>
      <c r="E83" s="347"/>
      <c r="F83" s="51"/>
      <c r="G83" s="341"/>
      <c r="H83" s="342"/>
      <c r="I83" s="342"/>
      <c r="J83" s="343"/>
      <c r="K83" s="30"/>
      <c r="L83" s="102" t="s">
        <v>21</v>
      </c>
      <c r="M83" s="101"/>
      <c r="P83" s="3"/>
      <c r="Q83" s="3"/>
      <c r="R83" s="3"/>
      <c r="S83" s="3"/>
      <c r="T83" s="3"/>
      <c r="U83" s="3"/>
      <c r="V83" s="3"/>
      <c r="W83" s="3"/>
      <c r="X83" s="3"/>
      <c r="Y83" s="3">
        <v>83</v>
      </c>
      <c r="Z83" s="3"/>
      <c r="AA83" s="3"/>
      <c r="AB83" s="3"/>
      <c r="AC83" s="3"/>
      <c r="AD83" s="3"/>
      <c r="AE83" s="3"/>
      <c r="AF83" s="3"/>
      <c r="AG83" s="3"/>
      <c r="AH83" s="3"/>
    </row>
    <row r="84" spans="1:34" ht="16.2">
      <c r="A84" s="35"/>
      <c r="B84" s="398" t="str">
        <f>IF(OR($D$8="",$I$3=""),"","Click here to check required fields completion")</f>
        <v/>
      </c>
      <c r="C84" s="398"/>
      <c r="D84" s="398"/>
      <c r="E84" s="398"/>
      <c r="F84" s="398"/>
      <c r="G84" s="398"/>
      <c r="H84" s="398"/>
      <c r="I84" s="398"/>
      <c r="J84" s="398"/>
      <c r="K84" s="30"/>
      <c r="L84" s="103"/>
      <c r="P84" s="3"/>
      <c r="Q84" s="3"/>
      <c r="R84" s="3"/>
      <c r="S84" s="3"/>
      <c r="T84" s="3"/>
      <c r="U84" s="3"/>
      <c r="V84" s="3"/>
      <c r="W84" s="3"/>
      <c r="X84" s="3"/>
      <c r="Y84" s="3">
        <v>86</v>
      </c>
      <c r="Z84" s="3"/>
      <c r="AA84" s="3"/>
      <c r="AB84" s="3"/>
      <c r="AC84" s="3"/>
      <c r="AD84" s="3"/>
      <c r="AE84" s="3"/>
      <c r="AF84" s="3"/>
      <c r="AG84" s="3"/>
      <c r="AH84" s="3"/>
    </row>
    <row r="85" spans="1:34" ht="16.8" thickBot="1">
      <c r="A85" s="396" t="str">
        <f ca="1">OFFSET(L!$C$1,MATCH("General"&amp;"Cpy",L!$A:$A,0)-1,SL,,)</f>
        <v>© 2021 Responsible Minerals Initiative. All rights reserved.</v>
      </c>
      <c r="B85" s="397"/>
      <c r="C85" s="397"/>
      <c r="D85" s="397"/>
      <c r="E85" s="397"/>
      <c r="F85" s="397"/>
      <c r="G85" s="397"/>
      <c r="H85" s="397"/>
      <c r="I85" s="397"/>
      <c r="J85" s="397"/>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84" t="s">
        <v>28</v>
      </c>
    </row>
    <row r="91" spans="1:34" ht="15" hidden="1">
      <c r="B91" s="184" t="s">
        <v>25</v>
      </c>
    </row>
    <row r="92" spans="1:34" ht="15" hidden="1">
      <c r="B92" s="184" t="s">
        <v>29</v>
      </c>
    </row>
    <row r="93" spans="1:34" ht="15" hidden="1">
      <c r="B93" s="184" t="s">
        <v>30</v>
      </c>
    </row>
    <row r="94" spans="1:34" ht="15" hidden="1">
      <c r="B94" s="184" t="s">
        <v>28</v>
      </c>
    </row>
    <row r="95" spans="1:34" ht="15" hidden="1">
      <c r="B95" s="184" t="s">
        <v>25</v>
      </c>
    </row>
    <row r="96" spans="1:34" ht="15" hidden="1">
      <c r="B96" s="184" t="s">
        <v>29</v>
      </c>
    </row>
    <row r="97" spans="2:2" ht="15" hidden="1">
      <c r="B97" s="184" t="s">
        <v>31</v>
      </c>
    </row>
    <row r="98" spans="2:2" ht="15" hidden="1">
      <c r="B98" s="209">
        <v>1</v>
      </c>
    </row>
    <row r="99" spans="2:2" ht="15" hidden="1">
      <c r="B99" s="184" t="s">
        <v>32</v>
      </c>
    </row>
    <row r="100" spans="2:2" ht="15" hidden="1">
      <c r="B100" s="184" t="s">
        <v>33</v>
      </c>
    </row>
    <row r="101" spans="2:2" ht="15" hidden="1">
      <c r="B101" s="184" t="s">
        <v>34</v>
      </c>
    </row>
    <row r="102" spans="2:2" ht="15" hidden="1">
      <c r="B102" s="184" t="s">
        <v>35</v>
      </c>
    </row>
    <row r="103" spans="2:2" ht="15" hidden="1">
      <c r="B103" s="184" t="s">
        <v>36</v>
      </c>
    </row>
    <row r="104" spans="2:2" ht="15" hidden="1">
      <c r="B104" s="184" t="s">
        <v>37</v>
      </c>
    </row>
    <row r="105" spans="2:2" ht="15" hidden="1">
      <c r="B105" s="184" t="s">
        <v>28</v>
      </c>
    </row>
    <row r="106" spans="2:2" ht="15" hidden="1">
      <c r="B106" s="184" t="s">
        <v>25</v>
      </c>
    </row>
    <row r="107" spans="2:2" ht="15" hidden="1">
      <c r="B107" s="184" t="s">
        <v>37</v>
      </c>
    </row>
    <row r="108" spans="2:2" ht="15" hidden="1">
      <c r="B108" s="184" t="s">
        <v>38</v>
      </c>
    </row>
    <row r="109" spans="2:2" ht="15" hidden="1">
      <c r="B109" s="184" t="s">
        <v>25</v>
      </c>
    </row>
    <row r="110" spans="2:2" ht="15" hidden="1">
      <c r="B110" s="184" t="s">
        <v>28</v>
      </c>
    </row>
    <row r="111" spans="2:2" ht="15" hidden="1">
      <c r="B111" s="184" t="s">
        <v>25</v>
      </c>
    </row>
    <row r="112" spans="2:2" ht="15" hidden="1">
      <c r="B112" s="184" t="s">
        <v>29</v>
      </c>
    </row>
    <row r="113" spans="2:2" ht="15" hidden="1">
      <c r="B113" s="184" t="s">
        <v>39</v>
      </c>
    </row>
    <row r="114" spans="2:2" ht="15" hidden="1">
      <c r="B114" s="184" t="s">
        <v>40</v>
      </c>
    </row>
    <row r="115" spans="2:2" ht="15" hidden="1">
      <c r="B115" s="184" t="s">
        <v>41</v>
      </c>
    </row>
    <row r="116" spans="2:2" ht="15" hidden="1">
      <c r="B116" s="184" t="s">
        <v>42</v>
      </c>
    </row>
    <row r="117" spans="2:2" ht="15" hidden="1">
      <c r="B117" s="184" t="s">
        <v>25</v>
      </c>
    </row>
    <row r="118" spans="2:2" ht="15" hidden="1">
      <c r="B118" s="184" t="s">
        <v>28</v>
      </c>
    </row>
    <row r="119" spans="2:2" ht="15" hidden="1">
      <c r="B119" s="184" t="s">
        <v>43</v>
      </c>
    </row>
    <row r="120" spans="2:2" ht="1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7" type="noConversion"/>
  <conditionalFormatting sqref="D28 D40 D46 D52 D58 D64">
    <cfRule type="expression" dxfId="50" priority="20">
      <formula>IF($D$28="No",TRUE)</formula>
    </cfRule>
  </conditionalFormatting>
  <conditionalFormatting sqref="D29 D41 D47 D53 D59 D65">
    <cfRule type="expression" dxfId="49" priority="19">
      <formula>IF($D$29="No",TRUE)</formula>
    </cfRule>
  </conditionalFormatting>
  <conditionalFormatting sqref="D34">
    <cfRule type="expression" dxfId="48" priority="11">
      <formula>IF($D$28="No",TRUE)</formula>
    </cfRule>
  </conditionalFormatting>
  <conditionalFormatting sqref="D35">
    <cfRule type="expression" dxfId="47" priority="10">
      <formula>IF($D$29="No",TRUE)</formula>
    </cfRule>
  </conditionalFormatting>
  <conditionalFormatting sqref="D40 D46 D52 D58 D64">
    <cfRule type="expression" dxfId="46" priority="149" stopIfTrue="1">
      <formula>IF(AND(OR($D$28="Yes",$D$28=""),D40=""),1,0)</formula>
    </cfRule>
  </conditionalFormatting>
  <conditionalFormatting sqref="D22:E22">
    <cfRule type="expression" dxfId="45" priority="146" stopIfTrue="1">
      <formula>IF($D$22="",TRUE)</formula>
    </cfRule>
  </conditionalFormatting>
  <conditionalFormatting sqref="D26:E26">
    <cfRule type="expression" dxfId="44" priority="124" stopIfTrue="1">
      <formula>IF($D$26="",TRUE)</formula>
    </cfRule>
  </conditionalFormatting>
  <conditionalFormatting sqref="D27:E27">
    <cfRule type="expression" dxfId="43" priority="131" stopIfTrue="1">
      <formula>IF($D$27="",TRUE)</formula>
    </cfRule>
  </conditionalFormatting>
  <conditionalFormatting sqref="D32:E32">
    <cfRule type="expression" dxfId="42" priority="9" stopIfTrue="1">
      <formula>IF(AND(OR($D$26="Yes",$D$26=""),$D$32=""),1,0)</formula>
    </cfRule>
    <cfRule type="expression" dxfId="41" priority="13" stopIfTrue="1">
      <formula>IF($P$26="",TRUE)</formula>
    </cfRule>
  </conditionalFormatting>
  <conditionalFormatting sqref="D33:E33">
    <cfRule type="expression" dxfId="40" priority="12" stopIfTrue="1">
      <formula>IF(AND(OR($D$27="Yes",$D$27=""),$D$33=""),1,0)</formula>
    </cfRule>
    <cfRule type="expression" dxfId="39" priority="14" stopIfTrue="1">
      <formula>IF($P$27="",TRUE)</formula>
    </cfRule>
  </conditionalFormatting>
  <conditionalFormatting sqref="D38:E38 D44:E44 D50:E50 D56:E56 D62:E62">
    <cfRule type="expression" dxfId="38" priority="41" stopIfTrue="1">
      <formula>IF(AND(OR($D$26="Yes",$D$26=""),D38=""),1,0)</formula>
    </cfRule>
    <cfRule type="expression" dxfId="37" priority="40" stopIfTrue="1">
      <formula>IF(AND(OR($D$26="No",$D$26="Unknown",$D$26="Not applicable for this declaration",$D$32="No",$D$32="Unknown"),D38=""),1,0)</formula>
    </cfRule>
  </conditionalFormatting>
  <conditionalFormatting sqref="D39:E39 D45:E45 D51:E51 D57:E57 D63:E63">
    <cfRule type="expression" dxfId="36" priority="148" stopIfTrue="1">
      <formula>IF(AND(OR($D$27="Yes",$D$27=""),D39=""),1,0)</formula>
    </cfRule>
    <cfRule type="expression" dxfId="35" priority="147" stopIfTrue="1">
      <formula>IF(AND(OR($D$27="No",$D$27="Unknown",$D$27="Not applicable for this declaration",$D$33="No",$D$33="Unknown"),D39=""),1,0)</formula>
    </cfRule>
  </conditionalFormatting>
  <conditionalFormatting sqref="D40:E40 D46:E46 D52:E52 D58:E58 D64:E64">
    <cfRule type="expression" dxfId="34" priority="36" stopIfTrue="1">
      <formula>$P$28=""</formula>
    </cfRule>
  </conditionalFormatting>
  <conditionalFormatting sqref="D41:E41 D47:E47 D53:E53 D59:E59 D65:E65">
    <cfRule type="expression" dxfId="33" priority="152" stopIfTrue="1">
      <formula>IF(AND(OR($D$29="Yes",$D$29=""),D41=""),1,0)</formula>
    </cfRule>
    <cfRule type="expression" dxfId="32" priority="151" stopIfTrue="1">
      <formula>$P$29=""</formula>
    </cfRule>
  </conditionalFormatting>
  <conditionalFormatting sqref="D69:E69 D71:E71 D77:E77 D79:E79 D81:E81 D83:E83">
    <cfRule type="expression" dxfId="31" priority="4" stopIfTrue="1">
      <formula>IF(D69="",TRUE)</formula>
    </cfRule>
    <cfRule type="expression" dxfId="30" priority="3" stopIfTrue="1">
      <formula>NOT(OR(AND($D$26="Yes",OR($D$32="Yes",$D$32="")),AND($D$27="Yes",OR($D$33="Yes",$D$33="")),OR($D$26="",$D$27="")))</formula>
    </cfRule>
  </conditionalFormatting>
  <conditionalFormatting sqref="D74:E74">
    <cfRule type="expression" dxfId="29" priority="6" stopIfTrue="1">
      <formula>IF(AND(OR($D$26="Yes",$D$26=""),D74=""),1,0)</formula>
    </cfRule>
    <cfRule type="expression" dxfId="28" priority="5" stopIfTrue="1">
      <formula>IF(AND(OR($D$26="No",$D$26="Unknown",$D$26="Not applicable for this declaration",$D$32="No",$D$32="Unknown"),D74=""),1,0)</formula>
    </cfRule>
  </conditionalFormatting>
  <conditionalFormatting sqref="D75:E75">
    <cfRule type="expression" dxfId="27" priority="8" stopIfTrue="1">
      <formula>IF(AND(OR($D$27="Yes",$D$27=""),D75=""),1,0)</formula>
    </cfRule>
    <cfRule type="expression" dxfId="26" priority="7" stopIfTrue="1">
      <formula>IF(AND(OR($D$27="No",$D$27="Unknown",$D$27="Not applicable for this declaration",$D$33="No",$D$33="Unknown"),D75=""),1,0)</formula>
    </cfRule>
  </conditionalFormatting>
  <conditionalFormatting sqref="D9:G9">
    <cfRule type="expression" dxfId="25" priority="139" stopIfTrue="1">
      <formula>IF($D$9="",TRUE)</formula>
    </cfRule>
  </conditionalFormatting>
  <conditionalFormatting sqref="D8:J8">
    <cfRule type="expression" dxfId="24" priority="138" stopIfTrue="1">
      <formula>IF($D$8="",TRUE)</formula>
    </cfRule>
  </conditionalFormatting>
  <conditionalFormatting sqref="D10:J10">
    <cfRule type="expression" dxfId="23" priority="43" stopIfTrue="1">
      <formula>IF($D$9=$Q$9,TRUE)</formula>
    </cfRule>
    <cfRule type="expression" dxfId="22" priority="153" stopIfTrue="1">
      <formula>IF(AND($D$10="",$D$9=$R$9),TRUE)</formula>
    </cfRule>
  </conditionalFormatting>
  <conditionalFormatting sqref="D15:J15">
    <cfRule type="expression" dxfId="21" priority="140" stopIfTrue="1">
      <formula>IF($D$15="",TRUE)</formula>
    </cfRule>
  </conditionalFormatting>
  <conditionalFormatting sqref="D16:J16">
    <cfRule type="expression" dxfId="20" priority="2" stopIfTrue="1">
      <formula>IF($D$16="",TRUE)</formula>
    </cfRule>
  </conditionalFormatting>
  <conditionalFormatting sqref="D17:J17">
    <cfRule type="expression" dxfId="19" priority="142" stopIfTrue="1">
      <formula>IF($D$17="",TRUE)</formula>
    </cfRule>
  </conditionalFormatting>
  <conditionalFormatting sqref="D18:J18">
    <cfRule type="expression" dxfId="18" priority="143" stopIfTrue="1">
      <formula>IF($D$18="",TRUE)</formula>
    </cfRule>
  </conditionalFormatting>
  <conditionalFormatting sqref="D20:J20">
    <cfRule type="expression" dxfId="17" priority="1" stopIfTrue="1">
      <formula>IF($D$16="",TRUE)</formula>
    </cfRule>
  </conditionalFormatting>
  <conditionalFormatting sqref="G71:J71">
    <cfRule type="expression" dxfId="16" priority="16">
      <formula>IF(AND($D$71="Yes",$G$71=""),TRUE)</formula>
    </cfRule>
  </conditionalFormatting>
  <conditionalFormatting sqref="G79:J79">
    <cfRule type="expression" dxfId="15" priority="34" stopIfTrue="1">
      <formula>IF(AND($D$79="Yes, using other format (describe)",$G$79=""),TRUE)</formula>
    </cfRule>
  </conditionalFormatting>
  <conditionalFormatting sqref="G81:J81">
    <cfRule type="expression" dxfId="1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538C3A75-3F4B-4B54-811B-154DAB2010A7}"/>
    <hyperlink ref="D20" r:id="rId2" xr:uid="{57F14D36-5891-4D44-84CF-1036FB02BF77}"/>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50" zoomScaleNormal="50" workbookViewId="0">
      <pane ySplit="3" topLeftCell="A5" activePane="bottomLeft" state="frozen"/>
      <selection activeCell="B24" sqref="B24:J24"/>
      <selection pane="bottomLeft" activeCell="C19" sqref="C19"/>
    </sheetView>
  </sheetViews>
  <sheetFormatPr defaultColWidth="8.90625" defaultRowHeight="12.6"/>
  <cols>
    <col min="1" max="1" width="13.7265625" style="182"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7" t="s">
        <v>45</v>
      </c>
      <c r="K2" s="408"/>
      <c r="L2" s="408"/>
      <c r="M2" s="408"/>
      <c r="N2" s="408"/>
      <c r="O2" s="408"/>
      <c r="P2" s="174"/>
      <c r="Q2" s="175"/>
      <c r="R2" s="176"/>
      <c r="S2" s="176"/>
      <c r="T2" s="176"/>
      <c r="AH2" s="132" t="s">
        <v>28</v>
      </c>
    </row>
    <row r="3" spans="1:34" s="17" customFormat="1" ht="240.6" customHeight="1">
      <c r="A3" s="219"/>
      <c r="B3" s="40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9"/>
      <c r="D3" s="409"/>
      <c r="E3" s="409"/>
      <c r="F3" s="177"/>
      <c r="G3" s="410" t="str">
        <f ca="1">OFFSET(L!$C$1,MATCH("General"&amp;"Cpy",L!$A:$A,0)-1,SL,,)</f>
        <v>© 2021 Responsible Minerals Initiative. All rights reserved.</v>
      </c>
      <c r="H3" s="410"/>
      <c r="I3" s="411"/>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399999999999999">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0.399999999999999">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399999999999999">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399999999999999">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399999999999999">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399999999999999">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399999999999999">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399999999999999">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399999999999999">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399999999999999">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399999999999999">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399999999999999">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399999999999999">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399999999999999">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399999999999999">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399999999999999">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399999999999999">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399999999999999">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399999999999999">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399999999999999">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399999999999999">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399999999999999">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399999999999999">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399999999999999">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399999999999999">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399999999999999">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399999999999999">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399999999999999">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399999999999999">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399999999999999">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399999999999999">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399999999999999">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399999999999999">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399999999999999">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399999999999999">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399999999999999">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399999999999999">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399999999999999">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399999999999999">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399999999999999">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399999999999999">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399999999999999">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399999999999999">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399999999999999">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399999999999999">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399999999999999">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399999999999999">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399999999999999">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399999999999999">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399999999999999">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399999999999999">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399999999999999">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399999999999999">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399999999999999">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399999999999999">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399999999999999">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399999999999999">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399999999999999">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399999999999999">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399999999999999">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399999999999999">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399999999999999">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399999999999999">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399999999999999">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399999999999999">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399999999999999">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399999999999999">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399999999999999">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399999999999999">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399999999999999">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399999999999999">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399999999999999">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399999999999999">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399999999999999">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399999999999999">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399999999999999">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399999999999999">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399999999999999">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399999999999999">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399999999999999">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399999999999999">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399999999999999">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399999999999999">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399999999999999">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399999999999999">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399999999999999">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399999999999999">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399999999999999">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399999999999999">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399999999999999">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399999999999999">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399999999999999">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399999999999999">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399999999999999">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399999999999999">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399999999999999">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399999999999999">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399999999999999">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399999999999999">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399999999999999">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399999999999999">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399999999999999">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399999999999999">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399999999999999">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399999999999999">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399999999999999">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399999999999999">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399999999999999">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399999999999999">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399999999999999">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399999999999999">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399999999999999">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399999999999999">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399999999999999">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399999999999999">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399999999999999">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399999999999999">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399999999999999">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399999999999999">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399999999999999">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399999999999999">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399999999999999">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399999999999999">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399999999999999">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399999999999999">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399999999999999">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399999999999999">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399999999999999">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399999999999999">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399999999999999">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399999999999999">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399999999999999">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399999999999999">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399999999999999">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399999999999999">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399999999999999">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399999999999999">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399999999999999">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399999999999999">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399999999999999">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399999999999999">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399999999999999">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399999999999999">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399999999999999">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399999999999999">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399999999999999">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399999999999999">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399999999999999">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399999999999999">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399999999999999">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399999999999999">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399999999999999">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399999999999999">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399999999999999">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399999999999999">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399999999999999">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399999999999999">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399999999999999">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399999999999999">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399999999999999">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399999999999999">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399999999999999">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399999999999999">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399999999999999">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399999999999999">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399999999999999">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399999999999999">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399999999999999">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399999999999999">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399999999999999">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399999999999999">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399999999999999">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399999999999999">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399999999999999">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399999999999999">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399999999999999">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399999999999999">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399999999999999">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399999999999999">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399999999999999">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399999999999999">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399999999999999">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399999999999999">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399999999999999">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399999999999999">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399999999999999">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399999999999999">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399999999999999">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399999999999999">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399999999999999">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399999999999999">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399999999999999">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399999999999999">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399999999999999">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399999999999999">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399999999999999">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399999999999999">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399999999999999">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399999999999999">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399999999999999">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399999999999999">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399999999999999">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399999999999999">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399999999999999">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399999999999999">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399999999999999">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399999999999999">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399999999999999">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399999999999999">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399999999999999">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399999999999999">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399999999999999">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399999999999999">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399999999999999">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399999999999999">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399999999999999">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399999999999999">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399999999999999">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399999999999999">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399999999999999">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399999999999999">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399999999999999">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399999999999999">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399999999999999">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399999999999999">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399999999999999">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399999999999999">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399999999999999">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399999999999999">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399999999999999">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399999999999999">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399999999999999">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399999999999999">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399999999999999">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399999999999999">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399999999999999">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399999999999999">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399999999999999">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399999999999999">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399999999999999">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399999999999999">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399999999999999">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399999999999999">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399999999999999">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399999999999999">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399999999999999">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399999999999999">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399999999999999">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399999999999999">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399999999999999">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399999999999999">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399999999999999">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399999999999999">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399999999999999">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399999999999999">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399999999999999">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399999999999999">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399999999999999">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399999999999999">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399999999999999">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399999999999999">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399999999999999">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399999999999999">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399999999999999">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399999999999999">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399999999999999">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399999999999999">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399999999999999">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399999999999999">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399999999999999">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399999999999999">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399999999999999">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399999999999999">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399999999999999">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399999999999999">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399999999999999">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399999999999999">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399999999999999">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399999999999999">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399999999999999">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399999999999999">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399999999999999">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399999999999999">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399999999999999">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399999999999999">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399999999999999">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399999999999999">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399999999999999">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399999999999999">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399999999999999">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399999999999999">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399999999999999">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399999999999999">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399999999999999">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399999999999999">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399999999999999">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399999999999999">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399999999999999">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399999999999999">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399999999999999">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399999999999999">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399999999999999">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399999999999999">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399999999999999">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399999999999999">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399999999999999">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399999999999999">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399999999999999">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399999999999999">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399999999999999">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399999999999999">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399999999999999">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399999999999999">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399999999999999">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399999999999999">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399999999999999">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399999999999999">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399999999999999">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399999999999999">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399999999999999">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399999999999999">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399999999999999">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399999999999999">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399999999999999">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399999999999999">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399999999999999">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399999999999999">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399999999999999">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399999999999999">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399999999999999">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399999999999999">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399999999999999">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399999999999999">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399999999999999">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399999999999999">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399999999999999">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399999999999999">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399999999999999">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399999999999999">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399999999999999">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399999999999999">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399999999999999">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399999999999999">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399999999999999">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399999999999999">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399999999999999">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399999999999999">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399999999999999">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399999999999999">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399999999999999">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399999999999999">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399999999999999">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399999999999999">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399999999999999">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399999999999999">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399999999999999">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399999999999999">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399999999999999">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399999999999999">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399999999999999">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399999999999999">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399999999999999">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399999999999999">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399999999999999">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399999999999999">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399999999999999">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399999999999999">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399999999999999">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399999999999999">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399999999999999">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399999999999999">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399999999999999">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399999999999999">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399999999999999">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399999999999999">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399999999999999">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399999999999999">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399999999999999">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399999999999999">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399999999999999">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399999999999999">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399999999999999">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399999999999999">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399999999999999">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399999999999999">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399999999999999">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399999999999999">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399999999999999">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399999999999999">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399999999999999">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399999999999999">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399999999999999">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399999999999999">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399999999999999">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399999999999999">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399999999999999">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399999999999999">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399999999999999">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399999999999999">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399999999999999">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399999999999999">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399999999999999">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399999999999999">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399999999999999">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399999999999999">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399999999999999">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399999999999999">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399999999999999">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399999999999999">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399999999999999">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399999999999999">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399999999999999">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399999999999999">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399999999999999">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399999999999999">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399999999999999">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399999999999999">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399999999999999">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399999999999999">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399999999999999">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399999999999999">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399999999999999">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399999999999999">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399999999999999">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399999999999999">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399999999999999">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399999999999999">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399999999999999">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399999999999999">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399999999999999">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399999999999999">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399999999999999">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399999999999999">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399999999999999">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399999999999999">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399999999999999">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399999999999999">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399999999999999">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399999999999999">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399999999999999">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399999999999999">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399999999999999">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399999999999999">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399999999999999">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399999999999999">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399999999999999">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399999999999999">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399999999999999">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399999999999999">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399999999999999">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399999999999999">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399999999999999">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399999999999999">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399999999999999">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399999999999999">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399999999999999">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399999999999999">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399999999999999">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399999999999999">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399999999999999">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399999999999999">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399999999999999">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399999999999999">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399999999999999">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399999999999999">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399999999999999">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399999999999999">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399999999999999">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399999999999999">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399999999999999">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399999999999999">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399999999999999">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399999999999999">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399999999999999">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399999999999999">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399999999999999">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399999999999999">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399999999999999">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399999999999999">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399999999999999">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399999999999999">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399999999999999">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399999999999999">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399999999999999">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399999999999999">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399999999999999">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399999999999999">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399999999999999">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399999999999999">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399999999999999">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399999999999999">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399999999999999">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399999999999999">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399999999999999">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399999999999999">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399999999999999">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399999999999999">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399999999999999">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399999999999999">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399999999999999">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399999999999999">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399999999999999">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399999999999999">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399999999999999">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399999999999999">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399999999999999">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399999999999999">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399999999999999">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399999999999999">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399999999999999">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399999999999999">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399999999999999">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399999999999999">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399999999999999">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399999999999999">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399999999999999">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399999999999999">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399999999999999">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399999999999999">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399999999999999">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399999999999999">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399999999999999">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399999999999999">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399999999999999">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399999999999999">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399999999999999">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399999999999999">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399999999999999">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399999999999999">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399999999999999">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399999999999999">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399999999999999">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399999999999999">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399999999999999">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399999999999999">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399999999999999">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399999999999999">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399999999999999">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399999999999999">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399999999999999">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399999999999999">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399999999999999">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399999999999999">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399999999999999">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399999999999999">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399999999999999">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399999999999999">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399999999999999">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399999999999999">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399999999999999">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399999999999999">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399999999999999">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399999999999999">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399999999999999">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399999999999999">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399999999999999">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399999999999999">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399999999999999">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399999999999999">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399999999999999">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399999999999999">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399999999999999">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399999999999999">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399999999999999">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399999999999999">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399999999999999">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399999999999999">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399999999999999">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399999999999999">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399999999999999">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399999999999999">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399999999999999">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399999999999999">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399999999999999">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399999999999999">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399999999999999">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399999999999999">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399999999999999">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399999999999999">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399999999999999">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399999999999999">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399999999999999">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399999999999999">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399999999999999">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399999999999999">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399999999999999">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399999999999999">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399999999999999">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399999999999999">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399999999999999">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399999999999999">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399999999999999">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399999999999999">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399999999999999">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399999999999999">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399999999999999">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399999999999999">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399999999999999">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399999999999999">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399999999999999">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399999999999999">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399999999999999">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399999999999999">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399999999999999">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399999999999999">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399999999999999">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399999999999999">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399999999999999">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399999999999999">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399999999999999">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399999999999999">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399999999999999">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399999999999999">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399999999999999">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399999999999999">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399999999999999">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399999999999999">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399999999999999">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399999999999999">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399999999999999">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399999999999999">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399999999999999">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399999999999999">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399999999999999">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399999999999999">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399999999999999">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399999999999999">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399999999999999">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399999999999999">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399999999999999">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399999999999999">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399999999999999">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399999999999999">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399999999999999">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399999999999999">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399999999999999">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399999999999999">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399999999999999">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399999999999999">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399999999999999">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399999999999999">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399999999999999">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399999999999999">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399999999999999">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399999999999999">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399999999999999">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399999999999999">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399999999999999">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399999999999999">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399999999999999">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399999999999999">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399999999999999">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399999999999999">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399999999999999">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399999999999999">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399999999999999">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399999999999999">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399999999999999">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399999999999999">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399999999999999">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399999999999999">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399999999999999">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399999999999999">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399999999999999">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399999999999999">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399999999999999">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399999999999999">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399999999999999">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399999999999999">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399999999999999">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399999999999999">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399999999999999">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399999999999999">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399999999999999">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399999999999999">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399999999999999">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399999999999999">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399999999999999">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399999999999999">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399999999999999">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399999999999999">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399999999999999">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399999999999999">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399999999999999">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399999999999999">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399999999999999">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399999999999999">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399999999999999">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399999999999999">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399999999999999">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399999999999999">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399999999999999">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399999999999999">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399999999999999">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399999999999999">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399999999999999">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399999999999999">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399999999999999">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399999999999999">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399999999999999">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399999999999999">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399999999999999">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399999999999999">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399999999999999">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399999999999999">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399999999999999">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399999999999999">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399999999999999">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399999999999999">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399999999999999">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399999999999999">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399999999999999">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399999999999999">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399999999999999">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399999999999999">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399999999999999">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399999999999999">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399999999999999">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399999999999999">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399999999999999">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399999999999999">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399999999999999">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399999999999999">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399999999999999">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399999999999999">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399999999999999">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399999999999999">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399999999999999">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399999999999999">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399999999999999">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399999999999999">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399999999999999">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399999999999999">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399999999999999">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399999999999999">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399999999999999">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399999999999999">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399999999999999">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399999999999999">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399999999999999">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399999999999999">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399999999999999">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399999999999999">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399999999999999">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399999999999999">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399999999999999">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399999999999999">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399999999999999">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399999999999999">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399999999999999">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399999999999999">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399999999999999">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399999999999999">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399999999999999">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399999999999999">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399999999999999">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399999999999999">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399999999999999">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399999999999999">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399999999999999">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399999999999999">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399999999999999">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399999999999999">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399999999999999">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399999999999999">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399999999999999">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399999999999999">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399999999999999">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399999999999999">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399999999999999">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399999999999999">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399999999999999">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399999999999999">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399999999999999">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399999999999999">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399999999999999">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399999999999999">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399999999999999">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399999999999999">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399999999999999">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399999999999999">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399999999999999">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399999999999999">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399999999999999">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399999999999999">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399999999999999">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399999999999999">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399999999999999">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399999999999999">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399999999999999">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399999999999999">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399999999999999">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399999999999999">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399999999999999">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399999999999999">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399999999999999">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399999999999999">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399999999999999">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399999999999999">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399999999999999">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399999999999999">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399999999999999">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399999999999999">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399999999999999">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399999999999999">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399999999999999">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399999999999999">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399999999999999">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399999999999999">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399999999999999">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399999999999999">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399999999999999">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399999999999999">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399999999999999">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399999999999999">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399999999999999">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399999999999999">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399999999999999">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399999999999999">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399999999999999">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399999999999999">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399999999999999">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399999999999999">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399999999999999">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399999999999999">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399999999999999">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399999999999999">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399999999999999">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399999999999999">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399999999999999">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399999999999999">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399999999999999">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399999999999999">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399999999999999">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399999999999999">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399999999999999">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399999999999999">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399999999999999">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399999999999999">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399999999999999">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399999999999999">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399999999999999">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399999999999999">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399999999999999">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399999999999999">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399999999999999">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399999999999999">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399999999999999">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399999999999999">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399999999999999">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399999999999999">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399999999999999">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399999999999999">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399999999999999">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399999999999999">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399999999999999">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399999999999999">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399999999999999">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399999999999999">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399999999999999">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399999999999999">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399999999999999">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399999999999999">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399999999999999">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399999999999999">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399999999999999">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399999999999999">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399999999999999">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399999999999999">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399999999999999">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399999999999999">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399999999999999">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399999999999999">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399999999999999">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399999999999999">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399999999999999">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399999999999999">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399999999999999">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399999999999999">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399999999999999">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399999999999999">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399999999999999">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399999999999999">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399999999999999">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399999999999999">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399999999999999">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399999999999999">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399999999999999">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399999999999999">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399999999999999">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399999999999999">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399999999999999">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399999999999999">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399999999999999">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399999999999999">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399999999999999">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399999999999999">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399999999999999">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399999999999999">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399999999999999">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399999999999999">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399999999999999">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399999999999999">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399999999999999">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399999999999999">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399999999999999">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399999999999999">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399999999999999">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399999999999999">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399999999999999">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399999999999999">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399999999999999">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399999999999999">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399999999999999">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399999999999999">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399999999999999">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399999999999999">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399999999999999">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399999999999999">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399999999999999">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399999999999999">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399999999999999">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399999999999999">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399999999999999">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399999999999999">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399999999999999">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399999999999999">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399999999999999">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399999999999999">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399999999999999">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399999999999999">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399999999999999">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399999999999999">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399999999999999">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399999999999999">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399999999999999">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399999999999999">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399999999999999">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399999999999999">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399999999999999">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399999999999999">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399999999999999">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399999999999999">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399999999999999">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399999999999999">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399999999999999">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399999999999999">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399999999999999">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399999999999999">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399999999999999">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399999999999999">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399999999999999">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399999999999999">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399999999999999">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399999999999999">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399999999999999">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399999999999999">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399999999999999">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399999999999999">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399999999999999">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399999999999999">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399999999999999">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399999999999999">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399999999999999">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399999999999999">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399999999999999">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399999999999999">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399999999999999">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399999999999999">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399999999999999">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399999999999999">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399999999999999">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399999999999999">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399999999999999">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399999999999999">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399999999999999">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399999999999999">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399999999999999">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399999999999999">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399999999999999">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399999999999999">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399999999999999">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399999999999999">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399999999999999">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399999999999999">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399999999999999">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399999999999999">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399999999999999">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399999999999999">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399999999999999">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399999999999999">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399999999999999">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399999999999999">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399999999999999">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399999999999999">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399999999999999">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399999999999999">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399999999999999">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399999999999999">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399999999999999">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399999999999999">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399999999999999">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399999999999999">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399999999999999">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399999999999999">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399999999999999">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399999999999999">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399999999999999">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399999999999999">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399999999999999">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399999999999999">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399999999999999">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399999999999999">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399999999999999">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399999999999999">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399999999999999">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399999999999999">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399999999999999">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399999999999999">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399999999999999">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399999999999999">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399999999999999">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399999999999999">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399999999999999">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399999999999999">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399999999999999">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399999999999999">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399999999999999">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399999999999999">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399999999999999">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399999999999999">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399999999999999">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399999999999999">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399999999999999">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399999999999999">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399999999999999">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399999999999999">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399999999999999">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399999999999999">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399999999999999">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399999999999999">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399999999999999">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399999999999999">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399999999999999">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399999999999999">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399999999999999">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399999999999999">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399999999999999">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399999999999999">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399999999999999">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399999999999999">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399999999999999">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399999999999999">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399999999999999">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399999999999999">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399999999999999">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399999999999999">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399999999999999">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399999999999999">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399999999999999">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399999999999999">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399999999999999">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399999999999999">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399999999999999">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399999999999999">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399999999999999">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399999999999999">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399999999999999">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399999999999999">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399999999999999">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399999999999999">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399999999999999">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399999999999999">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399999999999999">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399999999999999">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399999999999999">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399999999999999">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399999999999999">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399999999999999">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399999999999999">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399999999999999">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399999999999999">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399999999999999">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399999999999999">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399999999999999">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399999999999999">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399999999999999">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399999999999999">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399999999999999">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399999999999999">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399999999999999">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399999999999999">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399999999999999">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399999999999999">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399999999999999">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399999999999999">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399999999999999">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399999999999999">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399999999999999">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399999999999999">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399999999999999">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399999999999999">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399999999999999">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399999999999999">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399999999999999">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399999999999999">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399999999999999">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399999999999999">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399999999999999">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399999999999999">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399999999999999">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399999999999999">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399999999999999">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399999999999999">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399999999999999">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399999999999999">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399999999999999">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399999999999999">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399999999999999">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399999999999999">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399999999999999">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399999999999999">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399999999999999">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399999999999999">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399999999999999">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399999999999999">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399999999999999">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399999999999999">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399999999999999">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399999999999999">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399999999999999">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399999999999999">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399999999999999">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399999999999999">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399999999999999">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399999999999999">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399999999999999">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399999999999999">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399999999999999">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399999999999999">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399999999999999">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399999999999999">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399999999999999">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399999999999999">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399999999999999">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399999999999999">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399999999999999">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399999999999999">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399999999999999">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399999999999999">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399999999999999">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399999999999999">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399999999999999">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399999999999999">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399999999999999">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399999999999999">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399999999999999">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399999999999999">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399999999999999">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399999999999999">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399999999999999">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399999999999999">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399999999999999">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399999999999999">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399999999999999">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399999999999999">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399999999999999">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399999999999999">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399999999999999">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399999999999999">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399999999999999">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399999999999999">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399999999999999">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399999999999999">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399999999999999">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399999999999999">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399999999999999">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399999999999999">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399999999999999">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399999999999999">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399999999999999">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399999999999999">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399999999999999">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399999999999999">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399999999999999">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399999999999999">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399999999999999">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399999999999999">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399999999999999">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399999999999999">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399999999999999">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399999999999999">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399999999999999">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399999999999999">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399999999999999">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399999999999999">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399999999999999">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399999999999999">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399999999999999">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399999999999999">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399999999999999">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399999999999999">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399999999999999">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399999999999999">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399999999999999">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399999999999999">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399999999999999">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399999999999999">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399999999999999">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399999999999999">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399999999999999">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399999999999999">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399999999999999">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399999999999999">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399999999999999">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399999999999999">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399999999999999">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399999999999999">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399999999999999">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399999999999999">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399999999999999">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399999999999999">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399999999999999">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399999999999999">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399999999999999">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399999999999999">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399999999999999">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399999999999999">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399999999999999">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399999999999999">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399999999999999">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399999999999999">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399999999999999">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399999999999999">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399999999999999">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399999999999999">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399999999999999">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399999999999999">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399999999999999">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399999999999999">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399999999999999">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399999999999999">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399999999999999">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399999999999999">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399999999999999">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399999999999999">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399999999999999">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399999999999999">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399999999999999">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399999999999999">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399999999999999">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399999999999999">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399999999999999">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399999999999999">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399999999999999">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399999999999999">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399999999999999">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399999999999999">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399999999999999">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399999999999999">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399999999999999">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399999999999999">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399999999999999">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399999999999999">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399999999999999">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399999999999999">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399999999999999">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399999999999999">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399999999999999">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399999999999999">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399999999999999">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399999999999999">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399999999999999">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399999999999999">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399999999999999">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399999999999999">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399999999999999">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399999999999999">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399999999999999">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399999999999999">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399999999999999">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399999999999999">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399999999999999">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399999999999999">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399999999999999">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399999999999999">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399999999999999">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399999999999999">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399999999999999">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399999999999999">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399999999999999">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399999999999999">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399999999999999">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399999999999999">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399999999999999">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399999999999999">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399999999999999">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399999999999999">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399999999999999">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399999999999999">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399999999999999">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399999999999999">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399999999999999">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399999999999999">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399999999999999">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399999999999999">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399999999999999">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399999999999999">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399999999999999">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399999999999999">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399999999999999">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399999999999999">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399999999999999">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399999999999999">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399999999999999">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399999999999999">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399999999999999">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399999999999999">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399999999999999">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399999999999999">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399999999999999">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399999999999999">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399999999999999">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399999999999999">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399999999999999">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399999999999999">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399999999999999">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399999999999999">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399999999999999">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399999999999999">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399999999999999">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399999999999999">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399999999999999">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399999999999999">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399999999999999">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399999999999999">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399999999999999">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399999999999999">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399999999999999">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399999999999999">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399999999999999">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399999999999999">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399999999999999">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399999999999999">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399999999999999">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399999999999999">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399999999999999">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399999999999999">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399999999999999">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399999999999999">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399999999999999">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399999999999999">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399999999999999">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399999999999999">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399999999999999">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399999999999999">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399999999999999">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399999999999999">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399999999999999">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399999999999999">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399999999999999">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399999999999999">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399999999999999">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399999999999999">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399999999999999">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399999999999999">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399999999999999">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399999999999999">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399999999999999">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399999999999999">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399999999999999">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399999999999999">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399999999999999">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399999999999999">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399999999999999">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399999999999999">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399999999999999">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399999999999999">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399999999999999">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399999999999999">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399999999999999">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399999999999999">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399999999999999">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399999999999999">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399999999999999">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399999999999999">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399999999999999">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399999999999999">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399999999999999">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399999999999999">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399999999999999">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399999999999999">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399999999999999">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399999999999999">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399999999999999">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399999999999999">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399999999999999">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399999999999999">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399999999999999">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399999999999999">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399999999999999">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399999999999999">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399999999999999">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399999999999999">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399999999999999">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399999999999999">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399999999999999">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399999999999999">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399999999999999">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399999999999999">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399999999999999">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399999999999999">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399999999999999">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399999999999999">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399999999999999">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399999999999999">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399999999999999">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399999999999999">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399999999999999">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399999999999999">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399999999999999">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399999999999999">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399999999999999">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399999999999999">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399999999999999">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399999999999999">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399999999999999">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399999999999999">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399999999999999">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399999999999999">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399999999999999">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399999999999999">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399999999999999">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399999999999999">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399999999999999">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399999999999999">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399999999999999">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399999999999999">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399999999999999">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399999999999999">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399999999999999">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399999999999999">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399999999999999">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399999999999999">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399999999999999">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399999999999999">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399999999999999">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399999999999999">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399999999999999">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399999999999999">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399999999999999">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399999999999999">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399999999999999">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399999999999999">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399999999999999">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399999999999999">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399999999999999">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399999999999999">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399999999999999">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399999999999999">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399999999999999">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399999999999999">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399999999999999">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399999999999999">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399999999999999">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399999999999999">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399999999999999">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399999999999999">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399999999999999">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399999999999999">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399999999999999">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399999999999999">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399999999999999">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399999999999999">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399999999999999">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399999999999999">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399999999999999">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399999999999999">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399999999999999">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399999999999999">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399999999999999">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399999999999999">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399999999999999">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399999999999999">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399999999999999">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399999999999999">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399999999999999">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399999999999999">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399999999999999">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399999999999999">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399999999999999">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399999999999999">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399999999999999">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399999999999999">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399999999999999">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399999999999999">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399999999999999">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399999999999999">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399999999999999">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399999999999999">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399999999999999">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399999999999999">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399999999999999">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399999999999999">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399999999999999">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399999999999999">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399999999999999">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399999999999999">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399999999999999">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399999999999999">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399999999999999">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399999999999999">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399999999999999">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399999999999999">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399999999999999">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399999999999999">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399999999999999">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399999999999999">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399999999999999">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399999999999999">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399999999999999">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399999999999999">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399999999999999">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399999999999999">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399999999999999">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399999999999999">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399999999999999">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399999999999999">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399999999999999">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399999999999999">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399999999999999">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399999999999999">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399999999999999">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399999999999999">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399999999999999">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399999999999999">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399999999999999">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399999999999999">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399999999999999">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399999999999999">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399999999999999">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399999999999999">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399999999999999">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399999999999999">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399999999999999">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399999999999999">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399999999999999">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399999999999999">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399999999999999">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399999999999999">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399999999999999">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399999999999999">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399999999999999">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399999999999999">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399999999999999">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399999999999999">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399999999999999">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399999999999999">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399999999999999">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399999999999999">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399999999999999">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399999999999999">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399999999999999">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399999999999999">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399999999999999">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399999999999999">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399999999999999">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399999999999999">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399999999999999">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399999999999999">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399999999999999">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399999999999999">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399999999999999">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399999999999999">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399999999999999">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399999999999999">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399999999999999">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399999999999999">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399999999999999">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399999999999999">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399999999999999">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399999999999999">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399999999999999">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399999999999999">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399999999999999">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399999999999999">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399999999999999">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399999999999999">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399999999999999">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399999999999999">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399999999999999">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399999999999999">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399999999999999">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399999999999999">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399999999999999">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399999999999999">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399999999999999">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399999999999999">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399999999999999">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399999999999999">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399999999999999">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399999999999999">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399999999999999">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399999999999999">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399999999999999">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399999999999999">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399999999999999">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399999999999999">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399999999999999">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399999999999999">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399999999999999">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399999999999999">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399999999999999">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399999999999999">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399999999999999">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399999999999999">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399999999999999">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399999999999999">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399999999999999">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399999999999999">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399999999999999">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399999999999999">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399999999999999">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399999999999999">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399999999999999">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399999999999999">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399999999999999">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399999999999999">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399999999999999">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399999999999999">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399999999999999">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399999999999999">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399999999999999">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399999999999999">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399999999999999">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399999999999999">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399999999999999">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399999999999999">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399999999999999">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399999999999999">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399999999999999">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399999999999999">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399999999999999">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399999999999999">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399999999999999">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399999999999999">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399999999999999">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399999999999999">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399999999999999">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399999999999999">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399999999999999">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399999999999999">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399999999999999">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399999999999999">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399999999999999">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399999999999999">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399999999999999">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399999999999999">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399999999999999">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399999999999999">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399999999999999">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399999999999999">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399999999999999">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399999999999999">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399999999999999">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399999999999999">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399999999999999">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399999999999999">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399999999999999">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399999999999999">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399999999999999">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399999999999999">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399999999999999">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399999999999999">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399999999999999">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399999999999999">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399999999999999">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399999999999999">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399999999999999">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399999999999999">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399999999999999">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399999999999999">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399999999999999">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399999999999999">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399999999999999">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399999999999999">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399999999999999">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399999999999999">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399999999999999">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399999999999999">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399999999999999">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399999999999999">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399999999999999">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399999999999999">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399999999999999">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399999999999999">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399999999999999">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399999999999999">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399999999999999">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399999999999999">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399999999999999">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399999999999999">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399999999999999">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399999999999999">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399999999999999">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399999999999999">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399999999999999">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399999999999999">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399999999999999">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399999999999999">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399999999999999">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399999999999999">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399999999999999">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399999999999999">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399999999999999">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399999999999999">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399999999999999">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399999999999999">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399999999999999">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399999999999999">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399999999999999">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399999999999999">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399999999999999">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399999999999999">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399999999999999">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399999999999999">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399999999999999">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399999999999999">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399999999999999">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399999999999999">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399999999999999">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399999999999999">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399999999999999">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399999999999999">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399999999999999">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399999999999999">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399999999999999">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399999999999999">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399999999999999">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399999999999999">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399999999999999">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399999999999999">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399999999999999">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399999999999999">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399999999999999">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399999999999999">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399999999999999">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399999999999999">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399999999999999">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399999999999999">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399999999999999">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399999999999999">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399999999999999">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399999999999999">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399999999999999">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399999999999999">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399999999999999">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399999999999999">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399999999999999">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399999999999999">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399999999999999">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399999999999999">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399999999999999">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399999999999999">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399999999999999">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399999999999999">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399999999999999">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399999999999999">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399999999999999">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399999999999999">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399999999999999">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399999999999999">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399999999999999">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399999999999999">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399999999999999">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399999999999999">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399999999999999">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399999999999999">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399999999999999">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399999999999999">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399999999999999">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399999999999999">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399999999999999">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399999999999999">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399999999999999">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399999999999999">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399999999999999">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399999999999999">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399999999999999">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399999999999999">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399999999999999">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399999999999999">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399999999999999">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399999999999999">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399999999999999">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399999999999999">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399999999999999">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399999999999999">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399999999999999">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399999999999999">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399999999999999">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399999999999999">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399999999999999">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399999999999999">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399999999999999">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399999999999999">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399999999999999">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399999999999999">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399999999999999">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399999999999999">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399999999999999">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399999999999999">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399999999999999">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399999999999999">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399999999999999">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399999999999999">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399999999999999">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399999999999999">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399999999999999">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399999999999999">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399999999999999">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399999999999999">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399999999999999">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399999999999999">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399999999999999">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399999999999999">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399999999999999">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399999999999999">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399999999999999">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399999999999999">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399999999999999">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399999999999999">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399999999999999">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399999999999999">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399999999999999">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399999999999999">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399999999999999">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399999999999999">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399999999999999">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399999999999999">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399999999999999">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399999999999999">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399999999999999">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399999999999999">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399999999999999">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399999999999999">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399999999999999">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399999999999999">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399999999999999">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399999999999999">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399999999999999">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399999999999999">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399999999999999">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399999999999999">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399999999999999">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399999999999999">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399999999999999">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399999999999999">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399999999999999">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399999999999999">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399999999999999">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399999999999999">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399999999999999">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399999999999999">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399999999999999">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399999999999999">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399999999999999">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399999999999999">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399999999999999">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399999999999999">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399999999999999">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399999999999999">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399999999999999">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399999999999999">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399999999999999">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399999999999999">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399999999999999">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399999999999999">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399999999999999">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399999999999999">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399999999999999">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399999999999999">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399999999999999">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399999999999999">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399999999999999">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399999999999999">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399999999999999">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399999999999999">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399999999999999">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399999999999999">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399999999999999">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399999999999999">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399999999999999">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399999999999999">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399999999999999">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399999999999999">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399999999999999">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399999999999999">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399999999999999">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399999999999999">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399999999999999">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399999999999999">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399999999999999">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399999999999999">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399999999999999">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399999999999999">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399999999999999">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399999999999999">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399999999999999">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399999999999999">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399999999999999">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399999999999999">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399999999999999">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399999999999999">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399999999999999">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399999999999999">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399999999999999">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399999999999999">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399999999999999">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399999999999999">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399999999999999">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399999999999999">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399999999999999">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399999999999999">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399999999999999">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399999999999999">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399999999999999">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399999999999999">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399999999999999">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399999999999999">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399999999999999">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399999999999999">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399999999999999">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399999999999999">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399999999999999">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399999999999999">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399999999999999">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399999999999999">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399999999999999">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399999999999999">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399999999999999">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399999999999999">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399999999999999">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399999999999999">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399999999999999">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399999999999999">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399999999999999">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399999999999999">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399999999999999">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399999999999999">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399999999999999">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399999999999999">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399999999999999">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399999999999999">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399999999999999">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399999999999999">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399999999999999">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399999999999999">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399999999999999">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399999999999999">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399999999999999">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399999999999999">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399999999999999">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399999999999999">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399999999999999">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399999999999999">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399999999999999">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399999999999999">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399999999999999">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399999999999999">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399999999999999">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399999999999999">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399999999999999">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399999999999999">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399999999999999">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399999999999999">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399999999999999">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399999999999999">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399999999999999">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399999999999999">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399999999999999">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399999999999999">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399999999999999">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399999999999999">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399999999999999">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399999999999999">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399999999999999">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399999999999999">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399999999999999">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399999999999999">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399999999999999">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399999999999999">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399999999999999">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399999999999999">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399999999999999">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399999999999999">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399999999999999">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399999999999999">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399999999999999">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399999999999999">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399999999999999">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399999999999999">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399999999999999">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399999999999999">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399999999999999">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399999999999999">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399999999999999">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399999999999999">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399999999999999">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399999999999999">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399999999999999">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399999999999999">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399999999999999">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399999999999999">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399999999999999">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399999999999999">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399999999999999">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399999999999999">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399999999999999">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399999999999999">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399999999999999">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399999999999999">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399999999999999">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399999999999999">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399999999999999">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399999999999999">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399999999999999">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399999999999999">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399999999999999">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399999999999999">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399999999999999">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399999999999999">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399999999999999">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399999999999999">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399999999999999">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399999999999999">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399999999999999">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399999999999999">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399999999999999">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399999999999999">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399999999999999">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399999999999999">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399999999999999">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399999999999999">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399999999999999">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399999999999999">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399999999999999">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399999999999999">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399999999999999">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399999999999999">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399999999999999">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399999999999999">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399999999999999">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399999999999999">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399999999999999">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399999999999999">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399999999999999">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399999999999999">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399999999999999">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399999999999999">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399999999999999">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399999999999999">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399999999999999">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399999999999999">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399999999999999">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399999999999999">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399999999999999">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399999999999999">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399999999999999">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399999999999999">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399999999999999">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399999999999999">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399999999999999">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399999999999999">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399999999999999">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399999999999999">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399999999999999">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399999999999999">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399999999999999">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399999999999999">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399999999999999">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399999999999999">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399999999999999">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399999999999999">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399999999999999">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399999999999999">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399999999999999">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399999999999999">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399999999999999">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399999999999999">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399999999999999">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399999999999999">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399999999999999">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399999999999999">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399999999999999">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399999999999999">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399999999999999">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399999999999999">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399999999999999">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399999999999999">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399999999999999">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399999999999999">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399999999999999">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399999999999999">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399999999999999">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399999999999999">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399999999999999">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399999999999999">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399999999999999">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399999999999999">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399999999999999">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399999999999999">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399999999999999">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399999999999999">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399999999999999">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399999999999999">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399999999999999">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399999999999999">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399999999999999">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399999999999999">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399999999999999">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399999999999999">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399999999999999">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399999999999999">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399999999999999">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399999999999999">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399999999999999">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399999999999999">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399999999999999">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399999999999999">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399999999999999">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399999999999999">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399999999999999">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399999999999999">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399999999999999">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399999999999999">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399999999999999">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399999999999999">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399999999999999">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399999999999999">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399999999999999">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399999999999999">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399999999999999">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399999999999999">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399999999999999">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399999999999999">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399999999999999">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399999999999999">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399999999999999">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399999999999999">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399999999999999">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399999999999999">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399999999999999">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399999999999999">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399999999999999">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399999999999999">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399999999999999">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399999999999999">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399999999999999">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399999999999999">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399999999999999">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399999999999999">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399999999999999">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399999999999999">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399999999999999">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399999999999999">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399999999999999">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399999999999999">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399999999999999">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399999999999999">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399999999999999">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399999999999999">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399999999999999">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399999999999999">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399999999999999">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399999999999999">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399999999999999">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399999999999999">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399999999999999">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399999999999999">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399999999999999">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399999999999999">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399999999999999">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399999999999999">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399999999999999">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399999999999999">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399999999999999">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399999999999999">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399999999999999">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399999999999999">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399999999999999">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399999999999999">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399999999999999">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399999999999999">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399999999999999">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399999999999999">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399999999999999">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399999999999999">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399999999999999">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399999999999999">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399999999999999">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399999999999999">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399999999999999">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399999999999999">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399999999999999">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399999999999999">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399999999999999">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399999999999999">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399999999999999">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399999999999999">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399999999999999">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399999999999999">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399999999999999">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399999999999999">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399999999999999">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399999999999999">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399999999999999">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399999999999999">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399999999999999">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399999999999999">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399999999999999">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399999999999999">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399999999999999">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399999999999999">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399999999999999">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399999999999999">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399999999999999">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399999999999999">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399999999999999">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399999999999999">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399999999999999">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399999999999999">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399999999999999">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399999999999999">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399999999999999">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399999999999999">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399999999999999">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399999999999999">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399999999999999">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399999999999999">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399999999999999">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399999999999999">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399999999999999">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399999999999999">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399999999999999">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399999999999999">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399999999999999">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399999999999999">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399999999999999">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399999999999999">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399999999999999">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399999999999999">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399999999999999">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399999999999999">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399999999999999">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399999999999999">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399999999999999">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399999999999999">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399999999999999">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399999999999999">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399999999999999">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399999999999999">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399999999999999">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399999999999999">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399999999999999">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399999999999999">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399999999999999">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399999999999999">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399999999999999">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399999999999999">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399999999999999">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399999999999999">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399999999999999">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399999999999999">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399999999999999">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399999999999999">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399999999999999">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399999999999999">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399999999999999">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399999999999999">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399999999999999">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399999999999999">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399999999999999">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399999999999999">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399999999999999">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399999999999999">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399999999999999">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399999999999999">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399999999999999">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399999999999999">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399999999999999">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399999999999999">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399999999999999">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399999999999999">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399999999999999">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399999999999999">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399999999999999">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399999999999999">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399999999999999">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399999999999999">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399999999999999">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399999999999999">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399999999999999">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399999999999999">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399999999999999">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399999999999999">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399999999999999">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399999999999999">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399999999999999">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399999999999999">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399999999999999">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399999999999999">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399999999999999">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399999999999999">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399999999999999">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399999999999999">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399999999999999">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399999999999999">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399999999999999">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399999999999999">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399999999999999">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399999999999999">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399999999999999">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399999999999999">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399999999999999">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399999999999999">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399999999999999">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399999999999999">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399999999999999">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399999999999999">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399999999999999">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399999999999999">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399999999999999">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399999999999999">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399999999999999">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399999999999999">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399999999999999">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399999999999999">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399999999999999">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399999999999999">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399999999999999">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399999999999999">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399999999999999">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399999999999999">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399999999999999">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399999999999999">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399999999999999">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399999999999999">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399999999999999">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399999999999999">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399999999999999">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399999999999999">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399999999999999">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399999999999999">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399999999999999">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399999999999999">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399999999999999">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399999999999999">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399999999999999">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399999999999999">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399999999999999">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399999999999999">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399999999999999">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399999999999999">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399999999999999">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399999999999999">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399999999999999">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399999999999999">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399999999999999">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399999999999999">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399999999999999">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399999999999999">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399999999999999">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399999999999999">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399999999999999">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399999999999999">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399999999999999">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399999999999999">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399999999999999">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399999999999999">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399999999999999">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399999999999999">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399999999999999">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399999999999999">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399999999999999">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399999999999999">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399999999999999">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399999999999999">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399999999999999">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399999999999999">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399999999999999">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399999999999999">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399999999999999">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399999999999999">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399999999999999">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399999999999999">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399999999999999">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399999999999999">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399999999999999">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399999999999999">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399999999999999">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399999999999999">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399999999999999">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399999999999999">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399999999999999">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399999999999999">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399999999999999">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399999999999999">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399999999999999">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399999999999999">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399999999999999">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399999999999999">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399999999999999">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399999999999999">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399999999999999">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399999999999999">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399999999999999">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399999999999999">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399999999999999">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399999999999999">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399999999999999">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399999999999999">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399999999999999">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399999999999999">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399999999999999">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399999999999999">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399999999999999">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399999999999999">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399999999999999">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399999999999999">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399999999999999">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399999999999999">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399999999999999">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399999999999999">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399999999999999">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399999999999999">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399999999999999">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399999999999999">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399999999999999">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399999999999999">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399999999999999">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399999999999999">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399999999999999">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399999999999999">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399999999999999">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399999999999999">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399999999999999">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399999999999999">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399999999999999">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399999999999999">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399999999999999">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399999999999999">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399999999999999">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399999999999999">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399999999999999">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399999999999999">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399999999999999">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399999999999999">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399999999999999">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399999999999999">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399999999999999">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399999999999999">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399999999999999">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399999999999999">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399999999999999">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399999999999999">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399999999999999">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399999999999999">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399999999999999">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399999999999999">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399999999999999">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399999999999999">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399999999999999">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399999999999999">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399999999999999">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399999999999999">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399999999999999">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399999999999999">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399999999999999">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399999999999999">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399999999999999">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399999999999999">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399999999999999">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399999999999999">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399999999999999">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399999999999999">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399999999999999">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399999999999999">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399999999999999">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399999999999999">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399999999999999">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399999999999999">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399999999999999">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399999999999999">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399999999999999">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2"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7" type="noConversion"/>
  <conditionalFormatting sqref="A52">
    <cfRule type="expression" priority="19">
      <formula>$A$5:$Q1995&lt;&gt;""</formula>
    </cfRule>
  </conditionalFormatting>
  <conditionalFormatting sqref="B5:B2500">
    <cfRule type="expression" dxfId="13" priority="5" stopIfTrue="1">
      <formula>IF(B5="",TRUE)</formula>
    </cfRule>
  </conditionalFormatting>
  <conditionalFormatting sqref="C5:C2500">
    <cfRule type="expression" dxfId="12" priority="4" stopIfTrue="1">
      <formula>IF(AND(#REF!&lt;&gt;"",C5=""),TRUE)</formula>
    </cfRule>
  </conditionalFormatting>
  <conditionalFormatting sqref="D5:D2500">
    <cfRule type="expression" dxfId="11" priority="3" stopIfTrue="1">
      <formula>IF(AND(LEN($C5) &gt;0, ($C5 &lt;&gt; "Smelter Not Listed")),1,0)</formula>
    </cfRule>
  </conditionalFormatting>
  <conditionalFormatting sqref="D5:E2500 R5:R2500">
    <cfRule type="expression" dxfId="10" priority="6" stopIfTrue="1">
      <formula>IF(AND(D5="",$C5=$X$4),TRUE)</formula>
    </cfRule>
    <cfRule type="expression" dxfId="9" priority="7" stopIfTrue="1">
      <formula>IF(FIND("!",D5),TRUE)</formula>
    </cfRule>
  </conditionalFormatting>
  <conditionalFormatting sqref="F5:F2500">
    <cfRule type="expression" dxfId="8" priority="1" stopIfTrue="1">
      <formula>IF(AND(LEN($A5)&gt;0,$A5&lt;&gt;$F5),TRUE,FALSE)</formula>
    </cfRule>
  </conditionalFormatting>
  <conditionalFormatting sqref="G5:G2500">
    <cfRule type="expression" dxfId="7" priority="2"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11" activePane="bottomRight" state="frozen"/>
      <selection pane="topRight" activeCell="B24" sqref="B24:J24"/>
      <selection pane="bottomLeft" activeCell="B24" sqref="B24:J24"/>
      <selection pane="bottomRight" activeCell="B20" sqref="B20"/>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hidden="1"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2" width="8.90625" style="16" hidden="1" customWidth="1"/>
    <col min="13" max="13" width="8.90625" style="16" customWidth="1"/>
    <col min="14" max="14" width="31.26953125" style="16" customWidth="1"/>
    <col min="15" max="26" width="8.90625" style="16" customWidth="1"/>
    <col min="27" max="16384" width="8.90625" style="16"/>
  </cols>
  <sheetData>
    <row r="1" spans="1:10" ht="30" customHeight="1">
      <c r="A1" s="412" t="str">
        <f ca="1">OFFSET(L!$C$1,MATCH("Checker"&amp;ADDRESS(ROW(),COLUMN(),4),L!$A:$A,0)-1,SL,,)</f>
        <v>To ensure all required fields have been populated before submitting to your customers review form for any line items highlighted in red</v>
      </c>
      <c r="B1" s="412"/>
      <c r="C1" s="412"/>
      <c r="D1" s="109" t="str">
        <f ca="1">OFFSET(L!$C$1,MATCH("Checker"&amp;ADDRESS(ROW(),COLUMN(),4),L!$A:$A,0)-1,SL,,)</f>
        <v>Required fields remaining to be completed</v>
      </c>
      <c r="E1" s="17" t="s">
        <v>21</v>
      </c>
    </row>
    <row r="2" spans="1:10" ht="16.2">
      <c r="A2" s="59" t="s">
        <v>53</v>
      </c>
      <c r="B2" s="60" t="str">
        <f>IF(F61=1,"Click here to return to Smelter List","")</f>
        <v/>
      </c>
      <c r="C2" s="112" t="str">
        <f>IF(F60=1,"Click here to return to Product List","")</f>
        <v/>
      </c>
      <c r="D2" s="135" t="str">
        <f>IF(H66=0,"0",H66)</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Hana Electronics Industria e Comércio Ltda.</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Geisa Crisostomo</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contato@hanaelectronics.com.br</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Confidencial</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Ki Tae Ryu</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contato@hanaelectronics.com.br</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Confidencial</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44953</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18</v>
      </c>
      <c r="F14" s="84"/>
      <c r="H14" s="16">
        <f t="shared" si="2"/>
        <v>0</v>
      </c>
    </row>
    <row r="15" spans="1:10" ht="26.4">
      <c r="A15" s="81" t="str">
        <f ca="1">Declaration!B26</f>
        <v>Cobalt</v>
      </c>
      <c r="B15" s="80" t="str">
        <f>Declaration!D26</f>
        <v>No</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7.799999999999997">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Unknown</v>
      </c>
      <c r="C20" s="138" t="str">
        <f t="shared" ref="C20:C21" ca="1" si="5">IF(H20=1,J20,I20)</f>
        <v>Complete</v>
      </c>
      <c r="D20" s="86" t="str">
        <f>IF(H20=1,"Click here to answer question 2 for Cobalt","")</f>
        <v/>
      </c>
      <c r="E20" s="17" t="s">
        <v>17</v>
      </c>
      <c r="F20" s="85">
        <f>IF(OR(B$15="No",B$15="Unknown",B$15="Not applicable for this declaration"),0,1)</f>
        <v>0</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8" t="str">
        <f t="shared" ca="1" si="5"/>
        <v>Complete</v>
      </c>
      <c r="D21" s="254" t="str">
        <f>IF(H21=1,"Click here to answer question 2 for Mica","")</f>
        <v/>
      </c>
      <c r="E21" s="17" t="s">
        <v>17</v>
      </c>
      <c r="F21" s="85">
        <f>IF(OR(B$16="No",B$16="Unknown",B$16="Not applicable for this declaration"),0,1)</f>
        <v>0</v>
      </c>
      <c r="G21" s="63">
        <f t="shared" ref="G21" si="6">IF(B21=0,1,0)</f>
        <v>0</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f>Declaration!D38</f>
        <v>0</v>
      </c>
      <c r="C23" s="138" t="str">
        <f t="shared" ca="1" si="3"/>
        <v>Complete</v>
      </c>
      <c r="D23" s="210" t="str">
        <f>IF(H23=1,"Click here to answer question 3 for Cobalt","")</f>
        <v/>
      </c>
      <c r="E23" s="17" t="s">
        <v>17</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17</v>
      </c>
      <c r="F27" s="84"/>
      <c r="J27" s="134"/>
    </row>
    <row r="28" spans="1:10" ht="59.4" customHeight="1">
      <c r="A28" s="81" t="str">
        <f ca="1">Declaration!B44</f>
        <v>Cobalt</v>
      </c>
      <c r="B28" s="80">
        <f>Declaration!D44</f>
        <v>0</v>
      </c>
      <c r="C28" s="138" t="str">
        <f ca="1">IF(H28=1,J28,I28)</f>
        <v>Complete</v>
      </c>
      <c r="D28" s="210" t="str">
        <f>IF(H28=1,"Click here to answer question 4 for Cobalt","")</f>
        <v/>
      </c>
      <c r="E28" s="17" t="s">
        <v>17</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17</v>
      </c>
      <c r="F32" s="84"/>
    </row>
    <row r="33" spans="1:10" ht="26.4">
      <c r="A33" s="81" t="str">
        <f ca="1">Declaration!B50</f>
        <v>Cobalt</v>
      </c>
      <c r="B33" s="80">
        <f>Declaration!D50</f>
        <v>0</v>
      </c>
      <c r="C33" s="138" t="str">
        <f t="shared" ca="1" si="3"/>
        <v>Complete</v>
      </c>
      <c r="D33" s="254" t="str">
        <f>IF(H33=1,"Click here to answer question 5 for Cobalt","")</f>
        <v/>
      </c>
      <c r="E33" s="17" t="s">
        <v>21</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4"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15</v>
      </c>
      <c r="F37" s="84"/>
    </row>
    <row r="38" spans="1:10" ht="51.6">
      <c r="A38" s="81" t="str">
        <f ca="1">Declaration!B56</f>
        <v>Cobalt</v>
      </c>
      <c r="B38" s="80">
        <f>Declaration!D56</f>
        <v>0</v>
      </c>
      <c r="C38" s="138" t="str">
        <f t="shared" ca="1" si="3"/>
        <v>Complete</v>
      </c>
      <c r="D38" s="254" t="str">
        <f>IF(H38=1,"Click here to answer question 6 for Cobalt","")</f>
        <v/>
      </c>
      <c r="E38" s="17" t="s">
        <v>15</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6"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f>Declaration!D62</f>
        <v>0</v>
      </c>
      <c r="C43" s="138" t="str">
        <f t="shared" ca="1" si="3"/>
        <v>Complete</v>
      </c>
      <c r="D43" s="88" t="str">
        <f>IF(H43=1,"Click here to answer question 7 for Cobalt","")</f>
        <v/>
      </c>
      <c r="E43" s="17" t="s">
        <v>17</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2">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4.4"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 xml:space="preserve">B. Is your responsible minerals sourcing policy publicly available on your website? (Note – If yes, the user shall specify the URL in the comment field.) </v>
      </c>
      <c r="B50" s="80" t="str">
        <f>Declaration!D71</f>
        <v>No</v>
      </c>
      <c r="C50" s="138" t="str">
        <f ca="1">IF(H50=1,J50,I50)</f>
        <v>Complete</v>
      </c>
      <c r="D50" s="210" t="str">
        <f>IF(H50=1,"Click here to answer question (B)","")</f>
        <v/>
      </c>
      <c r="E50" s="17" t="s">
        <v>17</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Our responsible mineral sourcing policy is in the Código de Ética e de Conduta - MN005</v>
      </c>
      <c r="C51" s="80" t="str">
        <f ca="1">IF(H51=1,J51,I51)</f>
        <v>Complete</v>
      </c>
      <c r="D51" s="221" t="str">
        <f>IF(H51=1,"Click here to answer question (C)","")</f>
        <v/>
      </c>
      <c r="E51" s="17" t="s">
        <v>17</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4.4">
      <c r="A53" s="80" t="str">
        <f ca="1">Declaration!B74</f>
        <v>Cobalt</v>
      </c>
      <c r="B53" s="80">
        <f>Declaration!D74</f>
        <v>0</v>
      </c>
      <c r="C53" s="138" t="str">
        <f t="shared" ca="1" si="3"/>
        <v>Complete</v>
      </c>
      <c r="D53" s="210"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4">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0</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0</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 xml:space="preserve">G. Does your review process include corrective action management? </v>
      </c>
      <c r="B59" s="80" t="str">
        <f>Declaration!D83</f>
        <v>Yes</v>
      </c>
      <c r="C59" s="138" t="str">
        <f t="shared" ca="1" si="3"/>
        <v>Complete</v>
      </c>
      <c r="D59" s="210" t="str">
        <f>IF(H59=1,"Click here to answer question (G)","")</f>
        <v/>
      </c>
      <c r="E59" s="17" t="s">
        <v>17</v>
      </c>
      <c r="F59" s="85">
        <f t="shared" si="10"/>
        <v>0</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0</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0</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2">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2" thickBot="1"/>
  </sheetData>
  <sheetProtection algorithmName="SHA-512" hashValue="L12mIusK0ekGwRO8QhX3Oc0N4VMP+CaTqG2XEWECtJsW5ZkgO1yZvLMifjz1zGQRx6eztQkDtq/CKn2z0FeTow==" saltValue="Ught8icPmCwjsWQFTCzNr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7" type="noConversion"/>
  <conditionalFormatting sqref="A4:A13 C4:C13 A15:A16 C15:C16 A20:A21 C20:C21 A23:A24 C23:C24 A27:A28 C27:C28 A33:A34 C33:C34 A38:A39 C38:C39 A43:C44 A48:A51 C48:C51 A53:A62 C53:C62 A65 C65">
    <cfRule type="expression" dxfId="6" priority="419" stopIfTrue="1">
      <formula>$F4=0</formula>
    </cfRule>
    <cfRule type="expression" dxfId="5" priority="420" stopIfTrue="1">
      <formula>$H4=0</formula>
    </cfRule>
    <cfRule type="expression" dxfId="4" priority="421" stopIfTrue="1">
      <formula>$H4=1</formula>
    </cfRule>
  </conditionalFormatting>
  <conditionalFormatting sqref="B60">
    <cfRule type="expression" dxfId="3" priority="119" stopIfTrue="1">
      <formula>$F60=0</formula>
    </cfRule>
  </conditionalFormatting>
  <conditionalFormatting sqref="B61:B65">
    <cfRule type="expression" dxfId="2" priority="103" stopIfTrue="1">
      <formula>IF(F61=0,TRUE)</formula>
    </cfRule>
  </conditionalFormatting>
  <conditionalFormatting sqref="D49">
    <cfRule type="expression" dxfId="1" priority="430" stopIfTrue="1">
      <formula>$H$49=0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sqref="A1:D1"/>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414" t="str">
        <f ca="1">OFFSET(L!$C$1,MATCH("Product List"&amp;ADDRESS(ROW(),COLUMN(),4),L!$A:$A,0)-1,SL,,)</f>
        <v>Completion required only if reporting level "Product (or List of Products)" selected on the 'Declaration' worksheet.</v>
      </c>
      <c r="B1" s="415"/>
      <c r="C1" s="415"/>
      <c r="D1" s="415"/>
      <c r="E1" s="108"/>
    </row>
    <row r="2" spans="1:35" ht="13.2">
      <c r="A2" s="20"/>
      <c r="B2" s="110"/>
      <c r="C2" s="110"/>
      <c r="D2"/>
      <c r="E2" s="21"/>
    </row>
    <row r="3" spans="1:35" ht="13.2">
      <c r="A3" s="20"/>
      <c r="B3" s="110"/>
      <c r="C3" s="110"/>
      <c r="D3" s="110"/>
      <c r="E3" s="21"/>
    </row>
    <row r="4" spans="1:35" ht="15.75" customHeight="1">
      <c r="A4" s="20"/>
      <c r="B4" s="413" t="s">
        <v>53</v>
      </c>
      <c r="C4" s="413"/>
      <c r="D4" s="413"/>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6" t="str">
        <f ca="1">OFFSET(L!$C$1,MATCH("General"&amp;"Cpy",L!$A:$A,0)-1,SL,,)</f>
        <v>© 2021 Responsible Minerals Initiative. All rights reserved.</v>
      </c>
      <c r="C1001" s="416"/>
      <c r="D1001" s="416"/>
      <c r="E1001" s="22"/>
    </row>
    <row r="1002" spans="1:35" ht="13.2"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50" zoomScaleNormal="50" workbookViewId="0">
      <pane ySplit="4" topLeftCell="A5" activePane="bottomLeft" state="frozen"/>
      <selection activeCell="B24" sqref="B24:J24"/>
      <selection pane="bottomLeft" sqref="A1:G1"/>
    </sheetView>
  </sheetViews>
  <sheetFormatPr defaultColWidth="8.90625" defaultRowHeight="12.6"/>
  <cols>
    <col min="1" max="1" width="9.08984375" style="168" bestFit="1" customWidth="1"/>
    <col min="2" max="2" width="42.90625" style="168" customWidth="1"/>
    <col min="3" max="3" width="40.08984375" style="168" customWidth="1"/>
    <col min="4" max="4" width="22.90625" style="168" customWidth="1"/>
    <col min="5" max="5" width="12.7265625" style="168" customWidth="1"/>
    <col min="6" max="6" width="12.7265625" style="169" customWidth="1"/>
    <col min="7" max="7" width="15.26953125" style="168" customWidth="1"/>
    <col min="8" max="8" width="23.90625" style="168" customWidth="1"/>
    <col min="9" max="9" width="28.08984375" style="168" customWidth="1"/>
    <col min="10" max="10" width="38.7265625" style="168" hidden="1" customWidth="1"/>
    <col min="11" max="11" width="24.08984375" style="168" hidden="1" customWidth="1"/>
    <col min="12" max="12" width="17.453125" style="168" customWidth="1"/>
    <col min="13" max="13" width="16.08984375" style="168" customWidth="1"/>
    <col min="14" max="16384" width="8.90625" style="168"/>
  </cols>
  <sheetData>
    <row r="1" spans="1:13" ht="180" customHeight="1">
      <c r="A1" s="41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7"/>
      <c r="C1" s="417"/>
      <c r="D1" s="417"/>
      <c r="E1" s="417"/>
      <c r="F1" s="417"/>
      <c r="G1" s="417"/>
    </row>
    <row r="2" spans="1:13">
      <c r="A2" s="418"/>
      <c r="B2" s="418"/>
      <c r="C2" s="418"/>
      <c r="D2" s="418"/>
      <c r="E2" s="418"/>
      <c r="F2" s="418"/>
      <c r="G2" s="418"/>
      <c r="H2" s="418"/>
      <c r="I2" s="418"/>
    </row>
    <row r="3" spans="1:13">
      <c r="A3" s="418"/>
      <c r="B3" s="418"/>
      <c r="C3" s="418"/>
      <c r="D3" s="418"/>
      <c r="E3" s="418"/>
      <c r="F3" s="418"/>
      <c r="G3" s="418"/>
      <c r="H3" s="418"/>
      <c r="I3" s="418"/>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265625" defaultRowHeight="14.4"/>
  <cols>
    <col min="1" max="1" width="14.7265625" style="128" customWidth="1"/>
    <col min="2" max="2" width="14" style="128" customWidth="1"/>
    <col min="3" max="3" width="6.08984375" style="128" customWidth="1"/>
    <col min="4" max="4" width="50.90625" style="128" customWidth="1"/>
    <col min="5" max="5" width="45.90625" style="267" customWidth="1"/>
    <col min="6" max="6" width="61.6328125" style="268" customWidth="1"/>
    <col min="7" max="7" width="61.6328125" style="128" customWidth="1"/>
    <col min="8" max="8" width="65.6328125" style="145" customWidth="1"/>
    <col min="9" max="11" width="40" style="128" customWidth="1"/>
    <col min="12" max="12" width="40" style="145" customWidth="1"/>
    <col min="13" max="13" width="40" style="200" customWidth="1"/>
    <col min="14" max="16384" width="8.726562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96.6">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55.2">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7.6">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6">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5.2">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5.2">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5.2">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5.2">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6.6">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10.4">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1.4">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6.6">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1.4">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41.4">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5.2">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07">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41.4">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24.2">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6">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41.4">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358.8">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48.4">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34.6">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38">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96.6">
      <c r="A32" s="128" t="str">
        <f t="shared" si="1"/>
        <v>InstructionsA33</v>
      </c>
      <c r="B32" s="128" t="s">
        <v>404</v>
      </c>
      <c r="C32" s="128" t="s">
        <v>727</v>
      </c>
      <c r="D32" s="273" t="s">
        <v>728</v>
      </c>
      <c r="E32" s="274" t="s">
        <v>729</v>
      </c>
      <c r="F32" s="275" t="s">
        <v>730</v>
      </c>
      <c r="G32" s="273" t="s">
        <v>731</v>
      </c>
      <c r="H32" s="323" t="s">
        <v>732</v>
      </c>
      <c r="L32" s="128"/>
      <c r="M32" s="128"/>
    </row>
    <row r="33" spans="1:13" ht="86.4">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03.60000000000002">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00.8">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20.8">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38">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20.8">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289.8">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62.2">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96.6">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82.8">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00.8">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96.6">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69">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172.8">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96.6">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10.4">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51.80000000000001">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96.6">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69">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69">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69">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6">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10.4">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07">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34.6">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15.2">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5.2">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34.6">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5.2">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0.2">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07">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193.2">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6">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38">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5.2">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ht="13.8">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7.6">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3.8">
      <c r="A77" s="128" t="str">
        <f t="shared" si="4"/>
        <v>DefinitionsB11</v>
      </c>
      <c r="B77" s="128" t="s">
        <v>1117</v>
      </c>
      <c r="C77" s="128" t="s">
        <v>1210</v>
      </c>
      <c r="D77" s="273" t="s">
        <v>1211</v>
      </c>
      <c r="E77" s="273" t="s">
        <v>1212</v>
      </c>
      <c r="F77" s="282" t="s">
        <v>1213</v>
      </c>
      <c r="G77" s="283" t="s">
        <v>1214</v>
      </c>
      <c r="H77" s="319" t="s">
        <v>1215</v>
      </c>
      <c r="K77" s="129"/>
      <c r="M77" s="128"/>
    </row>
    <row r="78" spans="1:13" ht="13.8">
      <c r="A78" s="128" t="str">
        <f t="shared" si="4"/>
        <v>DefinitionsB12</v>
      </c>
      <c r="B78" s="128" t="s">
        <v>1117</v>
      </c>
      <c r="C78" s="128" t="s">
        <v>1216</v>
      </c>
      <c r="D78" s="273" t="s">
        <v>1217</v>
      </c>
      <c r="E78" s="273" t="s">
        <v>1218</v>
      </c>
      <c r="F78" s="282" t="s">
        <v>1219</v>
      </c>
      <c r="G78" s="284" t="s">
        <v>1220</v>
      </c>
      <c r="H78" s="319" t="s">
        <v>1221</v>
      </c>
      <c r="K78" s="129"/>
      <c r="M78" s="128"/>
    </row>
    <row r="79" spans="1:13" ht="13.8">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6.4">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7.6">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7.6">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7.6">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96.6">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82.8">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179.4">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20.8">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07">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179.4">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6">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79.4">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24.2">
      <c r="A99" s="128" t="str">
        <f t="shared" si="4"/>
        <v>DefinitionsC13</v>
      </c>
      <c r="B99" s="128" t="s">
        <v>1117</v>
      </c>
      <c r="C99" s="128" t="s">
        <v>1420</v>
      </c>
      <c r="D99" s="273" t="s">
        <v>1421</v>
      </c>
      <c r="E99" s="274" t="s">
        <v>1422</v>
      </c>
      <c r="F99" s="282" t="s">
        <v>1423</v>
      </c>
      <c r="G99" s="284" t="s">
        <v>1424</v>
      </c>
      <c r="H99" s="319" t="s">
        <v>1425</v>
      </c>
      <c r="K99" s="129"/>
      <c r="M99" s="128"/>
    </row>
    <row r="100" spans="1:13" ht="82.8">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193.2">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69">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24.2">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31.2">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45">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10.4">
      <c r="A106" s="128" t="str">
        <f t="shared" si="4"/>
        <v>DefinitionsC20</v>
      </c>
      <c r="B106" s="128" t="s">
        <v>1117</v>
      </c>
      <c r="C106" s="128" t="s">
        <v>1490</v>
      </c>
      <c r="D106" s="273" t="s">
        <v>1491</v>
      </c>
      <c r="E106" s="274" t="s">
        <v>1492</v>
      </c>
      <c r="F106" s="282" t="s">
        <v>1493</v>
      </c>
      <c r="G106" s="283" t="s">
        <v>1494</v>
      </c>
      <c r="H106" s="319" t="s">
        <v>1495</v>
      </c>
      <c r="L106" s="128"/>
      <c r="M106" s="128"/>
    </row>
    <row r="107" spans="1:13" ht="110.4">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7.6">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7.6">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7.6">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55.2">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57.6">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82.8">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6">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6">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1.4">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1.4">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1.4">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7.6">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7.6">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7.6">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7.6">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7.6">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1.4">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2.8">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7.6">
      <c r="A135" s="128" t="str">
        <f>B135&amp;C135</f>
        <v>DeclarationB31</v>
      </c>
      <c r="B135" s="128" t="s">
        <v>1507</v>
      </c>
      <c r="C135" s="128" t="s">
        <v>1776</v>
      </c>
      <c r="D135" s="128" t="s">
        <v>1777</v>
      </c>
      <c r="E135" s="128" t="s">
        <v>1778</v>
      </c>
      <c r="F135" s="313" t="s">
        <v>1779</v>
      </c>
      <c r="G135" s="128" t="s">
        <v>1780</v>
      </c>
      <c r="H135" s="319" t="s">
        <v>1781</v>
      </c>
      <c r="L135" s="128"/>
      <c r="M135" s="128"/>
    </row>
    <row r="136" spans="1:13" ht="96.6">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55.2">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69">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69">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2.8">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7.6">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28.8">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96.6">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96.6">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10.4">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10.4">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69">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69">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5.2">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c r="A155" s="128" t="str">
        <f t="shared" si="6"/>
        <v>DeclarationB28</v>
      </c>
      <c r="B155" s="128" t="s">
        <v>1507</v>
      </c>
      <c r="C155" s="128" t="s">
        <v>1978</v>
      </c>
      <c r="G155"/>
      <c r="H155" s="319"/>
      <c r="I155" s="128" t="s">
        <v>1979</v>
      </c>
      <c r="J155" s="128" t="s">
        <v>1980</v>
      </c>
      <c r="K155" s="129" t="s">
        <v>1981</v>
      </c>
      <c r="L155" s="145" t="s">
        <v>1981</v>
      </c>
      <c r="M155" s="128" t="s">
        <v>1982</v>
      </c>
    </row>
    <row r="156" spans="1:13">
      <c r="A156" s="128" t="str">
        <f t="shared" si="6"/>
        <v>DeclarationB29</v>
      </c>
      <c r="B156" s="128" t="s">
        <v>1507</v>
      </c>
      <c r="C156" s="128" t="s">
        <v>1983</v>
      </c>
      <c r="G156"/>
      <c r="H156" s="319"/>
      <c r="I156" s="128" t="s">
        <v>1984</v>
      </c>
      <c r="J156" s="128" t="s">
        <v>1985</v>
      </c>
      <c r="K156" s="129" t="s">
        <v>1986</v>
      </c>
      <c r="L156" s="145" t="s">
        <v>1986</v>
      </c>
      <c r="M156" s="128" t="s">
        <v>1987</v>
      </c>
    </row>
    <row r="157" spans="1:13">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c r="A159" s="128" t="str">
        <f t="shared" si="6"/>
        <v>DeclarationB34</v>
      </c>
      <c r="B159" s="128" t="s">
        <v>1507</v>
      </c>
      <c r="C159" s="128" t="s">
        <v>1990</v>
      </c>
      <c r="G159"/>
      <c r="H159" s="319"/>
      <c r="I159" s="128" t="s">
        <v>1979</v>
      </c>
      <c r="J159" s="128" t="s">
        <v>1980</v>
      </c>
      <c r="K159" s="129" t="s">
        <v>1981</v>
      </c>
      <c r="L159" s="145" t="s">
        <v>1981</v>
      </c>
      <c r="M159" s="128" t="s">
        <v>1982</v>
      </c>
    </row>
    <row r="160" spans="1:13">
      <c r="A160" s="128" t="str">
        <f t="shared" si="6"/>
        <v>DeclarationB35</v>
      </c>
      <c r="B160" s="128" t="s">
        <v>1507</v>
      </c>
      <c r="C160" s="128" t="s">
        <v>1991</v>
      </c>
      <c r="G160"/>
      <c r="H160" s="319"/>
      <c r="I160" s="128" t="s">
        <v>1984</v>
      </c>
      <c r="J160" s="128" t="s">
        <v>1985</v>
      </c>
      <c r="K160" s="129" t="s">
        <v>1986</v>
      </c>
      <c r="L160" s="145" t="s">
        <v>1986</v>
      </c>
      <c r="M160" s="128" t="s">
        <v>1987</v>
      </c>
    </row>
    <row r="161" spans="1:13">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c r="A163" s="128" t="str">
        <f t="shared" si="7"/>
        <v>DeclarationB40</v>
      </c>
      <c r="B163" s="128" t="s">
        <v>1507</v>
      </c>
      <c r="C163" s="128" t="s">
        <v>1994</v>
      </c>
      <c r="G163"/>
      <c r="H163" s="319"/>
      <c r="I163" s="128" t="s">
        <v>1979</v>
      </c>
      <c r="J163" s="128" t="s">
        <v>1980</v>
      </c>
      <c r="K163" s="129" t="s">
        <v>1981</v>
      </c>
      <c r="L163" s="145" t="s">
        <v>1981</v>
      </c>
      <c r="M163" s="128" t="s">
        <v>1982</v>
      </c>
    </row>
    <row r="164" spans="1:13">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28.8">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28.8">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7.6">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7.6">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7.6">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7.6">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7.6">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7.6">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7.6">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7.6">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7.6">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7.6">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7.6">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6">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6.4">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6">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7.6">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41.4">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41.4">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1.4">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7.6">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7.6">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6">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55.2">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27.6">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27.6">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27.6">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27.6">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1.4">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1.4">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5.2">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5.2">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41.4">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1.4">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41.4">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41.4">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41.4">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41.4">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82.8">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2.8">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2.8">
      <c r="A239" s="128" t="str">
        <f t="shared" si="9"/>
        <v>CheckerJ22</v>
      </c>
      <c r="B239" s="128" t="s">
        <v>2380</v>
      </c>
      <c r="C239" s="128" t="s">
        <v>2632</v>
      </c>
      <c r="G239"/>
      <c r="H239" s="319"/>
      <c r="I239" s="128" t="s">
        <v>2633</v>
      </c>
      <c r="J239" s="128" t="s">
        <v>2634</v>
      </c>
      <c r="K239" s="128" t="s">
        <v>2635</v>
      </c>
      <c r="L239" s="128" t="s">
        <v>2636</v>
      </c>
      <c r="M239" s="128" t="s">
        <v>2637</v>
      </c>
    </row>
    <row r="240" spans="1:13" ht="82.8">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43.2">
      <c r="A241" s="128" t="str">
        <f t="shared" si="9"/>
        <v>CheckerJ24</v>
      </c>
      <c r="B241" s="128" t="s">
        <v>2380</v>
      </c>
      <c r="C241" s="128" t="s">
        <v>2649</v>
      </c>
      <c r="D241" s="273" t="s">
        <v>2650</v>
      </c>
      <c r="E241" s="274" t="s">
        <v>2651</v>
      </c>
      <c r="F241" s="281" t="s">
        <v>2652</v>
      </c>
      <c r="G241" s="279" t="s">
        <v>2653</v>
      </c>
      <c r="H241" s="319" t="s">
        <v>2654</v>
      </c>
      <c r="L241" s="128"/>
      <c r="M241" s="128"/>
    </row>
    <row r="242" spans="1:13" ht="69">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69">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69">
      <c r="A244" s="128" t="str">
        <f t="shared" si="9"/>
        <v>CheckerJ27</v>
      </c>
      <c r="B244" s="128" t="s">
        <v>2380</v>
      </c>
      <c r="C244" s="128" t="s">
        <v>2677</v>
      </c>
      <c r="G244"/>
      <c r="H244" s="319"/>
      <c r="I244" s="128" t="s">
        <v>2678</v>
      </c>
      <c r="J244" s="128" t="s">
        <v>2679</v>
      </c>
      <c r="K244" s="128" t="s">
        <v>2680</v>
      </c>
      <c r="L244" s="128" t="s">
        <v>2681</v>
      </c>
      <c r="M244" s="128" t="s">
        <v>2682</v>
      </c>
    </row>
    <row r="245" spans="1:13" ht="69">
      <c r="A245" s="128" t="str">
        <f t="shared" si="9"/>
        <v>CheckerJ28</v>
      </c>
      <c r="B245" s="128" t="s">
        <v>2380</v>
      </c>
      <c r="C245" s="128" t="s">
        <v>2655</v>
      </c>
      <c r="G245"/>
      <c r="H245" s="319"/>
      <c r="I245" s="128" t="s">
        <v>2683</v>
      </c>
      <c r="J245" s="128" t="s">
        <v>2684</v>
      </c>
      <c r="K245" s="128" t="s">
        <v>2685</v>
      </c>
      <c r="L245" s="128" t="s">
        <v>2686</v>
      </c>
      <c r="M245" s="128" t="s">
        <v>2687</v>
      </c>
    </row>
    <row r="246" spans="1:13" ht="55.2">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5.2">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5.2">
      <c r="A248" s="128" t="str">
        <f t="shared" si="9"/>
        <v>CheckerJ32</v>
      </c>
      <c r="B248" s="128" t="s">
        <v>2380</v>
      </c>
      <c r="C248" s="128" t="s">
        <v>2710</v>
      </c>
      <c r="G248"/>
      <c r="H248" s="319"/>
      <c r="I248" s="128" t="s">
        <v>2711</v>
      </c>
      <c r="J248" s="128" t="s">
        <v>2712</v>
      </c>
      <c r="K248" s="128" t="s">
        <v>2713</v>
      </c>
      <c r="L248" s="128" t="s">
        <v>2714</v>
      </c>
      <c r="M248" s="128" t="s">
        <v>2715</v>
      </c>
    </row>
    <row r="249" spans="1:13" ht="55.2">
      <c r="A249" s="128" t="str">
        <f t="shared" si="9"/>
        <v>CheckerJ33</v>
      </c>
      <c r="B249" s="128" t="s">
        <v>2380</v>
      </c>
      <c r="C249" s="128" t="s">
        <v>2688</v>
      </c>
      <c r="G249"/>
      <c r="H249" s="319"/>
      <c r="I249" s="128" t="s">
        <v>2716</v>
      </c>
      <c r="J249" s="128" t="s">
        <v>2717</v>
      </c>
      <c r="K249" s="128" t="s">
        <v>2718</v>
      </c>
      <c r="L249" s="128" t="s">
        <v>2719</v>
      </c>
      <c r="M249" s="128" t="s">
        <v>2720</v>
      </c>
    </row>
    <row r="250" spans="1:13" ht="69">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69">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69">
      <c r="A252" s="128" t="str">
        <f t="shared" si="9"/>
        <v>CheckerJ37</v>
      </c>
      <c r="B252" s="128" t="s">
        <v>2380</v>
      </c>
      <c r="C252" s="128" t="s">
        <v>2743</v>
      </c>
      <c r="G252"/>
      <c r="H252" s="319"/>
      <c r="I252" s="128" t="s">
        <v>2744</v>
      </c>
      <c r="J252" s="128" t="s">
        <v>2745</v>
      </c>
      <c r="K252" s="128" t="s">
        <v>2746</v>
      </c>
      <c r="L252" s="128" t="s">
        <v>2747</v>
      </c>
      <c r="M252" s="128" t="s">
        <v>2748</v>
      </c>
    </row>
    <row r="253" spans="1:13" ht="69">
      <c r="A253" s="128" t="str">
        <f t="shared" si="9"/>
        <v>CheckerJ38</v>
      </c>
      <c r="B253" s="128" t="s">
        <v>2380</v>
      </c>
      <c r="C253" s="128" t="s">
        <v>2721</v>
      </c>
      <c r="G253"/>
      <c r="H253" s="319"/>
      <c r="I253" s="128" t="s">
        <v>2749</v>
      </c>
      <c r="J253" s="128" t="s">
        <v>2750</v>
      </c>
      <c r="K253" s="128" t="s">
        <v>2751</v>
      </c>
      <c r="L253" s="128" t="s">
        <v>2752</v>
      </c>
      <c r="M253" s="128" t="s">
        <v>2753</v>
      </c>
    </row>
    <row r="254" spans="1:13" ht="55.2">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5.2">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00000000000006"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00000000000006"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5.2">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69">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69">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82.8">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55.2">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96.6">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55.2"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69"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41.4"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55.2">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41.4">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5.2">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5.2">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5.2" hidden="1">
      <c r="A272" s="128" t="str">
        <f t="shared" si="9"/>
        <v>CheckerJ58</v>
      </c>
      <c r="B272" s="128" t="s">
        <v>2380</v>
      </c>
      <c r="C272" s="128" t="s">
        <v>2906</v>
      </c>
      <c r="G272"/>
      <c r="H272" s="319"/>
      <c r="I272" s="128" t="s">
        <v>2928</v>
      </c>
      <c r="J272" s="128" t="s">
        <v>2929</v>
      </c>
      <c r="K272" s="128" t="s">
        <v>2930</v>
      </c>
      <c r="L272" s="128" t="s">
        <v>2931</v>
      </c>
      <c r="M272" s="128" t="s">
        <v>2932</v>
      </c>
    </row>
    <row r="273" spans="1:13" ht="55.2" hidden="1">
      <c r="A273" s="128" t="str">
        <f t="shared" si="9"/>
        <v>CheckerJ59</v>
      </c>
      <c r="B273" s="128" t="s">
        <v>2380</v>
      </c>
      <c r="C273" s="128" t="s">
        <v>2917</v>
      </c>
      <c r="G273"/>
      <c r="H273" s="319"/>
      <c r="I273" s="128" t="s">
        <v>2933</v>
      </c>
      <c r="J273" s="128" t="s">
        <v>2934</v>
      </c>
      <c r="K273" s="128" t="s">
        <v>2935</v>
      </c>
      <c r="L273" s="128" t="s">
        <v>2936</v>
      </c>
      <c r="M273" s="128" t="s">
        <v>2937</v>
      </c>
    </row>
    <row r="274" spans="1:13" ht="55.2">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7.6">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7.6">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7.6">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7.6">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41.4">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5.2">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7.6">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82.8">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7.6">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27.6">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69">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7.6">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27.6">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82.8">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48A81D19-771C-487D-B200-7C2A4274D85C}"/>
    </customSheetView>
    <customSheetView guid="{C59130F4-2E03-5E48-94CE-6E4A0484DB9E}" showAutoFilter="1">
      <selection activeCell="E4" sqref="E4"/>
      <pageMargins left="0" right="0" top="0" bottom="0" header="0" footer="0"/>
      <pageSetup paperSize="9" orientation="portrait"/>
      <headerFooter alignWithMargins="0"/>
      <autoFilter ref="B1:N1" xr:uid="{4EFEE1C6-9FB6-490D-A873-09D34B328E89}"/>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9E5F0CB44ACFE4BAEA9F32155081B78" ma:contentTypeVersion="15" ma:contentTypeDescription="Crie um novo documento." ma:contentTypeScope="" ma:versionID="b36189cac3821df41bed109bc80e23b6">
  <xsd:schema xmlns:xsd="http://www.w3.org/2001/XMLSchema" xmlns:xs="http://www.w3.org/2001/XMLSchema" xmlns:p="http://schemas.microsoft.com/office/2006/metadata/properties" xmlns:ns2="6882be52-34e3-4677-ae10-6e41b9a4e6f2" xmlns:ns3="d110010b-905b-47a3-bee4-c5db45bcf9b2" targetNamespace="http://schemas.microsoft.com/office/2006/metadata/properties" ma:root="true" ma:fieldsID="57387fed8e293750aec1db16c4c7aef1" ns2:_="" ns3:_="">
    <xsd:import namespace="6882be52-34e3-4677-ae10-6e41b9a4e6f2"/>
    <xsd:import namespace="d110010b-905b-47a3-bee4-c5db45bcf9b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82be52-34e3-4677-ae10-6e41b9a4e6f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e66d45e9-8d4a-4ad4-b52a-c64af0a062d2"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110010b-905b-47a3-bee4-c5db45bcf9b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5022f7-f986-4939-bed5-effda6e92723}" ma:internalName="TaxCatchAll" ma:showField="CatchAllData" ma:web="d110010b-905b-47a3-bee4-c5db45bcf9b2">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110010b-905b-47a3-bee4-c5db45bcf9b2" xsi:nil="true"/>
    <lcf76f155ced4ddcb4097134ff3c332f xmlns="6882be52-34e3-4677-ae10-6e41b9a4e6f2">
      <Terms xmlns="http://schemas.microsoft.com/office/infopath/2007/PartnerControls"/>
    </lcf76f155ced4ddcb4097134ff3c332f>
    <MediaLengthInSeconds xmlns="6882be52-34e3-4677-ae10-6e41b9a4e6f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29B6E4-BFDA-4876-94F5-73804D8A048A}"/>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61f7164c-9e4b-46e6-a736-9f8a46fee3fe"/>
    <ds:schemaRef ds:uri="145e8a08-a576-44ca-84d5-0e3c15b10f7a"/>
    <ds:schemaRef ds:uri="d110010b-905b-47a3-bee4-c5db45bcf9b2"/>
    <ds:schemaRef ds:uri="6882be52-34e3-4677-ae10-6e41b9a4e6f2"/>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Declaration!Area_de_impressao</vt:lpstr>
      <vt:lpstr>CL</vt:lpstr>
      <vt:lpstr>LN</vt:lpstr>
      <vt:lpstr>'Smelter List'!Metal</vt:lpstr>
      <vt:lpstr>MetalSmelter</vt:lpstr>
      <vt:lpstr>SL</vt:lpstr>
      <vt:lpstr>SmelterIdetifiedForMetal</vt:lpstr>
      <vt:lpstr>SorP</vt:lpstr>
      <vt:lpstr>Declaration!Titulos_de_impressao</vt:lpstr>
      <vt:lpstr>'Product List'!Titulos_de_impressao</vt:lpstr>
      <vt:lpstr>'Smelter List'!Titulos_de_impressao</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Geisa Crisostomo</cp:lastModifiedBy>
  <cp:revision/>
  <dcterms:created xsi:type="dcterms:W3CDTF">2010-06-21T21:00:23Z</dcterms:created>
  <dcterms:modified xsi:type="dcterms:W3CDTF">2024-02-29T14:01:20Z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0x010100E9E5F0CB44ACFE4BAEA9F32155081B78</vt:lpwstr>
  </property>
  <property fmtid="{D5CDD505-2E9C-101B-9397-08002B2CF9AE}" pid="4" name="MediaServiceImageTags">
    <vt:lpwstr/>
  </property>
  <property fmtid="{D5CDD505-2E9C-101B-9397-08002B2CF9AE}" pid="5" name="xd_ProgID">
    <vt:lpwstr/>
  </property>
  <property fmtid="{D5CDD505-2E9C-101B-9397-08002B2CF9AE}" pid="6" name="_ColorHex">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_ColorTag">
    <vt:lpwstr/>
  </property>
  <property fmtid="{D5CDD505-2E9C-101B-9397-08002B2CF9AE}" pid="11" name="TriggerFlowInfo">
    <vt:lpwstr/>
  </property>
  <property fmtid="{D5CDD505-2E9C-101B-9397-08002B2CF9AE}" pid="12" name="xd_Signature">
    <vt:bool>false</vt:bool>
  </property>
  <property fmtid="{D5CDD505-2E9C-101B-9397-08002B2CF9AE}" pid="13" name="_Emoji">
    <vt:lpwstr/>
  </property>
</Properties>
</file>